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ile02\sistemas\Ronald\2020\04 PCM\Datos Abiertos\DSR - 27-10-2020\Registro Hidrocarburos\02. Consumidores Directos CLyOPDH\"/>
    </mc:Choice>
  </mc:AlternateContent>
  <bookViews>
    <workbookView xWindow="0" yWindow="0" windowWidth="20633" windowHeight="7039"/>
  </bookViews>
  <sheets>
    <sheet name="ConsumidoresMenores" sheetId="1" r:id="rId1"/>
  </sheets>
  <calcPr calcId="162913"/>
</workbook>
</file>

<file path=xl/calcChain.xml><?xml version="1.0" encoding="utf-8"?>
<calcChain xmlns="http://schemas.openxmlformats.org/spreadsheetml/2006/main">
  <c r="B135" i="1" l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<sst xmlns="http://schemas.openxmlformats.org/spreadsheetml/2006/main" count="1413" uniqueCount="492">
  <si>
    <t>REGISTROS HÁBILES DE CONSUMIDORES MENORES (Actualizado al 29 DE OCTUBRE DE 2020 - 15:08)</t>
  </si>
  <si>
    <t>No</t>
  </si>
  <si>
    <t>EXPEDIENTE</t>
  </si>
  <si>
    <t>CODIGO OSINERGMIN</t>
  </si>
  <si>
    <t>REGISTRO</t>
  </si>
  <si>
    <t>RUC</t>
  </si>
  <si>
    <t>RAZON SOCIAL</t>
  </si>
  <si>
    <t>DIRECCIÓN OPERATIVA</t>
  </si>
  <si>
    <t>DEPARTAMENTO</t>
  </si>
  <si>
    <t>PROVINCIA</t>
  </si>
  <si>
    <t>DISTRITO</t>
  </si>
  <si>
    <t>SUBACTIVIDAD</t>
  </si>
  <si>
    <t>ALMACENAMIENTO 1</t>
  </si>
  <si>
    <t>ALMACENAMIENTO 2</t>
  </si>
  <si>
    <t>ALMACENAMIENTO 3</t>
  </si>
  <si>
    <t>CAP. AUTORIZADA (gln)</t>
  </si>
  <si>
    <t>FEC. EMISIÓN</t>
  </si>
  <si>
    <t>TÉRMINO DE VIGENCIA</t>
  </si>
  <si>
    <t>REPRESENTANTE</t>
  </si>
  <si>
    <t>145692-116-080819</t>
  </si>
  <si>
    <t>FULGENCIA QUISPE SANCA</t>
  </si>
  <si>
    <t>CONCESION MINERA "URUSAYHUA" CODIGO 070014407</t>
  </si>
  <si>
    <t>MADRE DE DIOS</t>
  </si>
  <si>
    <t>MANU</t>
  </si>
  <si>
    <t>CONSUMIDOR MENOR PARA ACTIVIDADES DE PEQUEÑA MINERIA EN VIAS DE FORMALIZACION</t>
  </si>
  <si>
    <t>Diesel B5 S-50: 220 Gls. (55 x 4) </t>
  </si>
  <si>
    <t>INDEFINIDO</t>
  </si>
  <si>
    <t>124324-116-101016</t>
  </si>
  <si>
    <t>JULIO CESAR TAYPE CANGANA</t>
  </si>
  <si>
    <t>CONCESION MINERA LUZ MARICIELO II, CODIGO Nº 07-00024-06</t>
  </si>
  <si>
    <t>TAMBOPATA</t>
  </si>
  <si>
    <t>LABERINTO</t>
  </si>
  <si>
    <t>Diesel B5 S-50: 44 Gls. (11 x 4) </t>
  </si>
  <si>
    <t>JULIO CESAR TAYPE TANGANA</t>
  </si>
  <si>
    <t>124325-116-101016</t>
  </si>
  <si>
    <t>CONCESION MINERA HENRY CESAR II, CODIGO Nº 07-00022-06.</t>
  </si>
  <si>
    <t>126018-116-290517</t>
  </si>
  <si>
    <t>EMPRESA AURIFERA BRILLANTE DE LAS MALVINAS S.A.</t>
  </si>
  <si>
    <t>CONCESION MINERA VICTOR BACILIO VI CODIGO 070036607</t>
  </si>
  <si>
    <t>INAMBARI</t>
  </si>
  <si>
    <t>Diesel B5 S-50: 40 Gls. (10 x 4) </t>
  </si>
  <si>
    <t>FELIX CASTELLANOS PAREJA</t>
  </si>
  <si>
    <t>123067-116-110817</t>
  </si>
  <si>
    <t>FREDY ROMAN GUZMAN</t>
  </si>
  <si>
    <t>CONCESION MINERA SIGLO XXI B, CODIGO 070034996</t>
  </si>
  <si>
    <t>Diesel B5 S-50: 880 Gls. (220 x 4) </t>
  </si>
  <si>
    <t>122656-116-120716</t>
  </si>
  <si>
    <t xml:space="preserve">ABRAN FLORES RIOS </t>
  </si>
  <si>
    <t>CONCESION MINERA PLAYA ERIKA CODIGO 070009902</t>
  </si>
  <si>
    <t>126021-116-260517</t>
  </si>
  <si>
    <t>CONCESION MINERA AZUCARERA CODIGO 070030405</t>
  </si>
  <si>
    <t>Diesel B2 S-50: 40 Gls. (10 x 4) </t>
  </si>
  <si>
    <t>116931-116-230815</t>
  </si>
  <si>
    <t>EMPRESA MADERERA FORESTAL LAGARTO S.A.C.</t>
  </si>
  <si>
    <t>CONCESION MADERERA FORESTAL SECTOR LAGARTO - AREAS DE LA CONCESION CONFORMADA POR LAS UNIDADES DE APROVECHAMIENTO N° 186 Y 187.</t>
  </si>
  <si>
    <t>CONSUMIDOR MENOR PARA ACTIVIDADES PRODUCTIVAS RELACIONADAS AL APROVECHAMIENTO DE MADERA</t>
  </si>
  <si>
    <t>DIESEL B5 S-50: 110 Gls. (55 x 2) </t>
  </si>
  <si>
    <t>DIESEL B5 S-50: 40 Gls. (10 x 4) </t>
  </si>
  <si>
    <t>GASOLINA 84: 110 Gls. (55 x 2) </t>
  </si>
  <si>
    <t>ALBERTO ESTRADA HUARANCCA</t>
  </si>
  <si>
    <t>116292-116-160518</t>
  </si>
  <si>
    <t>INVERSIONES MALDONADO S.A.C.</t>
  </si>
  <si>
    <t>PUERTO NUEVO COMUNIDAD NATIVA DE INFIERNO</t>
  </si>
  <si>
    <t>CONSUMIDOR MENOR PARA ACTIVIDADES DE ECOTURISMO</t>
  </si>
  <si>
    <t>DIESEL B5 S-50: 55 Gls. (55 x 1) </t>
  </si>
  <si>
    <t>GASOLINA 84: 55 Gls. (55 x 1) </t>
  </si>
  <si>
    <t>GASOLINA 90: 55 Gls. (55 x 1) </t>
  </si>
  <si>
    <t>ROLANDO SOTA PULIDO</t>
  </si>
  <si>
    <t>128085-116-080920</t>
  </si>
  <si>
    <t>RAYO DE ORO S.A.C.</t>
  </si>
  <si>
    <t>CONCESION MINERA CHASKA UNO, CODIGO 090003300</t>
  </si>
  <si>
    <t>HUEPETUHE</t>
  </si>
  <si>
    <t>Diesel B5 S-50: 264 Gls. (264 x 1) </t>
  </si>
  <si>
    <t>ELMER CANDIA OVIEDO</t>
  </si>
  <si>
    <t>116696-116-060815</t>
  </si>
  <si>
    <t>CESAR HUARI HUAMANRICRA</t>
  </si>
  <si>
    <t>AV. PUQUIRI MZ. G LOTE 2 - BAJO PUQUIRI - CONCESIÓN MINERA LOS UNIDOS A</t>
  </si>
  <si>
    <t>DIESEL B5 S-50: 220 Gls. (110 x 2) </t>
  </si>
  <si>
    <t>122572-116-070716</t>
  </si>
  <si>
    <t>BRAULIO QUISPE HUAYLLANI</t>
  </si>
  <si>
    <t>CONCESION MINERA "INARO", CODIGO Nº 040000698</t>
  </si>
  <si>
    <t>131641-116-080917</t>
  </si>
  <si>
    <t>EMPRESA MINERA MARCELO´S S.R.L.</t>
  </si>
  <si>
    <t>CONCESION MINERA "CECILIO GREGORIA A" CODIGO 1700033A - X - 01</t>
  </si>
  <si>
    <t xml:space="preserve">MARCO BACA CAZAS </t>
  </si>
  <si>
    <t>137897-116-060818</t>
  </si>
  <si>
    <t>LUIS ORTIZ SANCHEZ</t>
  </si>
  <si>
    <t>CONCESION MINERA PLAYA LUIS 99 N° 070013599</t>
  </si>
  <si>
    <t>CONSUMIDOR MENOR PARA ACTIVIDAES DE MINERIA ARTESANAL EN VIAS DE FORMALIZACION</t>
  </si>
  <si>
    <t>Diesel B5 S-50: 9075 Gls. (55 x 165) </t>
  </si>
  <si>
    <t>GASOLINA 84: 3025 Gls. (55 x 55) </t>
  </si>
  <si>
    <t>122571-116-070716</t>
  </si>
  <si>
    <t>CONCESION MINERA "SANTA CLARA I", CODIGO Nº 070002200</t>
  </si>
  <si>
    <t>123060-116-090816</t>
  </si>
  <si>
    <t>LUIS ANTONIO NUÑEZ NAVARRO</t>
  </si>
  <si>
    <t>CONCESION MINERA PLAYA ASHLY UNO, CODIGO Nº 070017602</t>
  </si>
  <si>
    <t>DIESEL B5 S-50: 880 Gls. (220 x 4) </t>
  </si>
  <si>
    <t>Diesel B5 S-50: 44 Gls. (44 x 1) </t>
  </si>
  <si>
    <t>122573-116-080716</t>
  </si>
  <si>
    <t>CONCESION MINERA "SOL NACIENTE V", CODIGO Nº 17003952X01</t>
  </si>
  <si>
    <t>150413-116-110820</t>
  </si>
  <si>
    <t>CHAVEZ TUPA JOSE BERNARDO</t>
  </si>
  <si>
    <t>CONCESION MINERA: RICHELIEU - I CODIGO: 070009904</t>
  </si>
  <si>
    <t>JOSE BERNARDO CHAVEZ TUPA</t>
  </si>
  <si>
    <t>146839-116-011019</t>
  </si>
  <si>
    <t>EVELYN DIANA CELADITA CONTRERAS</t>
  </si>
  <si>
    <t>CONCESION MINERA EL PRINCIPE AZUL 1, CODIGO 070001202</t>
  </si>
  <si>
    <t>GASOLINA 84: 20 Gls. (10 x 2) </t>
  </si>
  <si>
    <t>144224-116-270519</t>
  </si>
  <si>
    <t>CORPORACION MAX LENIN C EMPRESA INDIVIDUAL DE RESPONSABILIDAD LIMITADA</t>
  </si>
  <si>
    <t>CONCESION MINERA MARISELA 5 (CODIGO 040009102)</t>
  </si>
  <si>
    <t>CELIA CALSINA SANTAMARIA</t>
  </si>
  <si>
    <t>133974-116-160118</t>
  </si>
  <si>
    <t>EULOGIO AMADO REOMERO RODRIGUEZ</t>
  </si>
  <si>
    <t>CONCESION MINERA TRES DE AGOSTO CODIGO 070025305</t>
  </si>
  <si>
    <t>124329-116-101016</t>
  </si>
  <si>
    <t>ROSA HERLINDA CANGANA MERINO</t>
  </si>
  <si>
    <t>CONCESION MINERA ALEX Y JAVIER, CODIGO Nº 07-00028-97</t>
  </si>
  <si>
    <t>149271-116-210220</t>
  </si>
  <si>
    <t>QUINTANILLA DAZA JERICO</t>
  </si>
  <si>
    <t>CONCESION MINERA EL PROFE, CODIGO 17002183X01</t>
  </si>
  <si>
    <t>JERICO QUINTANILLA DAZA</t>
  </si>
  <si>
    <t>123207-116-140816</t>
  </si>
  <si>
    <t>FORESTAL RIO HUASCAR SRL</t>
  </si>
  <si>
    <t xml:space="preserve">ZONA 19 - CONTRATO Nº 17- TAH/C-J-022-02 </t>
  </si>
  <si>
    <t>TAHUAMANU</t>
  </si>
  <si>
    <t>IBERIA</t>
  </si>
  <si>
    <t>GASOLINA 84: 160 Gls. (40 x 4) </t>
  </si>
  <si>
    <t>CIRO JUAN MORALES BELLIDO</t>
  </si>
  <si>
    <t>122339-116-270616</t>
  </si>
  <si>
    <t>MARCIANO ANTONIO TAYPE ARAUJO</t>
  </si>
  <si>
    <t>CONCESION MINERA "ADA III", CODIGO 070023906</t>
  </si>
  <si>
    <t>151091-116-100920</t>
  </si>
  <si>
    <t>MINERA MADRERIO SOCIEDAD ANONIMA CERRADA - MINERA MADRERIO.A.C.</t>
  </si>
  <si>
    <t>CONCESIÓN MINERA JAYAVE 2005 IV CÓDIGO: N° 01-02777-05</t>
  </si>
  <si>
    <t>ALBERTO MANUEL VARGAS SOTO</t>
  </si>
  <si>
    <t>150445-116-110820</t>
  </si>
  <si>
    <t>BENITO LLANO HECTOR</t>
  </si>
  <si>
    <t>CONCESION MINERA ESPERANZA E CODIGO:670012809</t>
  </si>
  <si>
    <t>Diesel B5 S-50: 36 Gls. (9 x 4) </t>
  </si>
  <si>
    <t>HECTOR BENITO LLANO</t>
  </si>
  <si>
    <t>13399-116-170118</t>
  </si>
  <si>
    <t>RUTH APARICIO VALENCIA</t>
  </si>
  <si>
    <t>CONCESION MINERA MARITZA A CODIGO 070007903</t>
  </si>
  <si>
    <t>Diesel B5 S-50: 165 Gls. (55 x 3) </t>
  </si>
  <si>
    <t>APARICIO VALENCIA RUTH</t>
  </si>
  <si>
    <t>116372-116-120715</t>
  </si>
  <si>
    <t>TOMAS CHAMPI QUISPE</t>
  </si>
  <si>
    <t>CONCESION MINERA ACUMULACION WASHINGTON III - CODIGO 07-000014L</t>
  </si>
  <si>
    <t>DIESEL B5 S-50: 220 Gls. (55 x 4) </t>
  </si>
  <si>
    <t>123995-116-230916</t>
  </si>
  <si>
    <t>EDUVIGES CARDENAS OLMEDA</t>
  </si>
  <si>
    <t>CONCESION MINERA "KELY I", CODIGO Nº 070008800</t>
  </si>
  <si>
    <t>DIESEL B5 S-50: 44 Gls. (11 x 4) </t>
  </si>
  <si>
    <t>151141-116-100920</t>
  </si>
  <si>
    <t>LOPEZ MARCA WILFREDO</t>
  </si>
  <si>
    <t>CONCESIÓN MINERA: DOS AMIGOS IV CODIGO: 070022606</t>
  </si>
  <si>
    <t>144811-116-230619</t>
  </si>
  <si>
    <t>MARIA LUISA CHAYÑA MAMANI</t>
  </si>
  <si>
    <t>CONCESION MINERA CARLOS I (CODIGO 070012199)</t>
  </si>
  <si>
    <t>Diesel B5 S-50: 36 Gls. (18 x 2) </t>
  </si>
  <si>
    <t>125694-116-030817</t>
  </si>
  <si>
    <t>ELIZABETH APARICIO VALENCIA</t>
  </si>
  <si>
    <t>CONCESION MINERA "SIGLO XXI 2014" CODIGO Nº 070014604</t>
  </si>
  <si>
    <t>124328-116-111016</t>
  </si>
  <si>
    <t>CONCESION MINERA CESAR I, CODIGO Nº 07-00023-06</t>
  </si>
  <si>
    <t>124327-116-121016</t>
  </si>
  <si>
    <t>CONCESION MINERA JULIO CESAR, CODIGO Nº 07-00128-97</t>
  </si>
  <si>
    <t>123085-116-120816</t>
  </si>
  <si>
    <t>PROYECTO ESPECIAL MADRE DE DIOS</t>
  </si>
  <si>
    <t>KM. 3+500 DEL CAMINO VECINAL EL TRIUNFO - BAJO MADRE DE DIOS</t>
  </si>
  <si>
    <t>LAS PIEDRAS</t>
  </si>
  <si>
    <t>CONSUMIDOR MENOR PARA ACTIVIDADES DE OBRAS PÚBLICAS</t>
  </si>
  <si>
    <t>MARIO ENRIQUE ODAR BARDI</t>
  </si>
  <si>
    <t>124326-116-141016</t>
  </si>
  <si>
    <t>CONCESION MINERA VILMA II, CODIGO Nº 07-00155-97</t>
  </si>
  <si>
    <t>150941-116-040920</t>
  </si>
  <si>
    <t>UGARTE PIMENTEL ALCIDES</t>
  </si>
  <si>
    <t>CONCESIÓN MINERA MALAVIDA, CÓDIGO: 070002298</t>
  </si>
  <si>
    <t>134960-116-180318</t>
  </si>
  <si>
    <t>YANET VERA AYMA</t>
  </si>
  <si>
    <t>CONCESION MINERA SOL DE MAYO CODIGO 070021196</t>
  </si>
  <si>
    <t>Diesel B5 S-50: 110 Gls. (55 x 2) </t>
  </si>
  <si>
    <t>116345-116-100715</t>
  </si>
  <si>
    <t>LUCIO SEQUEIROS RIMACHI</t>
  </si>
  <si>
    <t>CONCESION MINERA YASMANI SAMUEL - CODIGO N° 070036007</t>
  </si>
  <si>
    <t>DIESEL B5 S-50: 12100 Gls. (55 x 220) </t>
  </si>
  <si>
    <t>DIESEL B5 S-50: 648 Gls. (18 x 36) </t>
  </si>
  <si>
    <t xml:space="preserve">LUCIO SEQUEIROS RIMACHI </t>
  </si>
  <si>
    <t>142286-116-290319</t>
  </si>
  <si>
    <t>CESAR PARCCO HUALLPA</t>
  </si>
  <si>
    <t>CONCESION MINERA MARISOL VI CODIGO 070011203</t>
  </si>
  <si>
    <t>144440-116-180619</t>
  </si>
  <si>
    <t>BALBINA HUAMAN VDA. DE AUQUIPATA</t>
  </si>
  <si>
    <t>CONCESIÓN MINERA FATIMA CODIGO 17002661X01</t>
  </si>
  <si>
    <t>148172-116-061219</t>
  </si>
  <si>
    <t>ACUÑA RODRIGUES SANTOS</t>
  </si>
  <si>
    <t>CONCESION MINERA " MARIANO II " CODIGO 070001499</t>
  </si>
  <si>
    <t>SANTOS ACUÑA RODRIGUES</t>
  </si>
  <si>
    <t>121178-116-060516</t>
  </si>
  <si>
    <t>EMPRESA MINERA MARCELO`S SCRL</t>
  </si>
  <si>
    <t>CONCESION MINERA TRES FLORES 5/040023796</t>
  </si>
  <si>
    <t>MARCO BACA CAZAS</t>
  </si>
  <si>
    <t>148173-116-291219</t>
  </si>
  <si>
    <t>CESARIO JAIME MARIÑO CACERES</t>
  </si>
  <si>
    <t>126019-116-290517</t>
  </si>
  <si>
    <t>CONCESION MINERA ESPERANZA I CODIGO 070005207</t>
  </si>
  <si>
    <t>117046-116-210815</t>
  </si>
  <si>
    <t>LEONARDO LUIS MAMANI TIPO</t>
  </si>
  <si>
    <t>CONCESION BARRABAS II ZONA 19 - CODIGO 07-00104-02</t>
  </si>
  <si>
    <t>GASOLINA 84: 40 Gls. (10 x 4) </t>
  </si>
  <si>
    <t>150751-116-230820</t>
  </si>
  <si>
    <t>LAURA LEVITA ROSALIA</t>
  </si>
  <si>
    <t>CONCESIÓN MINERA TRES DE AGOSTO, CÓDIGO: 070008103</t>
  </si>
  <si>
    <t>122445-116-010716</t>
  </si>
  <si>
    <t>CHAPARREA OLMEDA CIRILO</t>
  </si>
  <si>
    <t>CONCESION MINERA ABRAHAM CIRILO Nº 070023406</t>
  </si>
  <si>
    <t>GASOHOL 84 PLUS: 55 Gls. (55 x 1) </t>
  </si>
  <si>
    <t xml:space="preserve">CIRILOCHAPARREA OLMEDA </t>
  </si>
  <si>
    <t>122337-116-270616</t>
  </si>
  <si>
    <t>CONCESION MINERA "JORGE III", CODIGO 070006099</t>
  </si>
  <si>
    <t>116806-116-060815</t>
  </si>
  <si>
    <t>SAMUEL VILCA ENRIQUEZ</t>
  </si>
  <si>
    <t>CONCESION MINERA CORALI 2 CODIGO 040016704</t>
  </si>
  <si>
    <t>118048-116-280819</t>
  </si>
  <si>
    <t>INVERSIONES APOLO S.R.L</t>
  </si>
  <si>
    <t xml:space="preserve">PONAL KM. 6.4 SAN JUAN GRANDE-CONCESION FORESTAL MADERABLE Nª 17-TAM/C-J-056-02 </t>
  </si>
  <si>
    <t>APOLINARIO FERNANDEZ BARRIENTOS</t>
  </si>
  <si>
    <t>123967-116-260916</t>
  </si>
  <si>
    <t>FELIPE ASCENCIÓN GUZMÁN LIRA</t>
  </si>
  <si>
    <t>CONCESIÓN MINERA "CONMIGO NO PODRAN", CÓDIGO Nº 070020004</t>
  </si>
  <si>
    <t>135318-116-310318</t>
  </si>
  <si>
    <t>PEDRO ALCIBIADES RODRIGUEZ VALDEZ</t>
  </si>
  <si>
    <t>122514-116-010716</t>
  </si>
  <si>
    <t>ECOAMAZONIA LODGE E.I.R.LTDA</t>
  </si>
  <si>
    <t>KM 30 BAJADA MADRE DE DIOS (A 2 HORAS DE BAJADA) MADRE DE DIOS-TAMBOPATA-LAS PIEDRAS</t>
  </si>
  <si>
    <t>Diesel B5 S-50: 55 Gls. (55 x 1) </t>
  </si>
  <si>
    <t>GASOLINA 84: 165 Gls. (55 x 3) </t>
  </si>
  <si>
    <t>150460-116-180820</t>
  </si>
  <si>
    <t>PALIZA UGARTE RENE</t>
  </si>
  <si>
    <t>RENE PALIZA UGARTE</t>
  </si>
  <si>
    <t>116347-116-100715</t>
  </si>
  <si>
    <t>CONCESION MINERA ASHLY - CODIGO 070031696</t>
  </si>
  <si>
    <t>DIESEL B5 S-50: 4 Gls. (4 x 1) </t>
  </si>
  <si>
    <t>117310-116-100915</t>
  </si>
  <si>
    <t>CORTO MALTES AMAZONIA SAC</t>
  </si>
  <si>
    <t>RIO BAJO MADRE DE DIOS MARGEN DERECHA</t>
  </si>
  <si>
    <t>GEORGES GERARD BACHE</t>
  </si>
  <si>
    <t>122387-116-300616</t>
  </si>
  <si>
    <t>CONCESION MINERA "ADA II", CODIGO NUMERO 070012700</t>
  </si>
  <si>
    <t>123913-116-170916</t>
  </si>
  <si>
    <t>LUIS MANUEL TUEROS ARROYO</t>
  </si>
  <si>
    <t>CONCESION MINERA "PLAYA LUIS MANUEL" CODIGO 070003903</t>
  </si>
  <si>
    <t>DIESEL B5 S-50: 30 Gls. (10 x 3) </t>
  </si>
  <si>
    <t>GASOHOL 84 PLUS: 10 Gls. (10 x 1) </t>
  </si>
  <si>
    <t>126022-116-290517</t>
  </si>
  <si>
    <t>CONCESION MINERA CHINGUITO UNO CODIGO 070005107</t>
  </si>
  <si>
    <t>126020-116-240517</t>
  </si>
  <si>
    <t>EMPRESA BRILLANTE DE LAS MALVINAS S.A.</t>
  </si>
  <si>
    <t>CONCESION MINERA CHINGUITO 1 CODIGO 070001506</t>
  </si>
  <si>
    <t>Diesel B5 S-50: 160 Gls. (40 x 4) </t>
  </si>
  <si>
    <t>134376-116-120218</t>
  </si>
  <si>
    <t>ELVER RUPERTO AGUIRRE ALFARO</t>
  </si>
  <si>
    <t>CONCESION MINERA SOL DE MAYO I CODIGO 070024196</t>
  </si>
  <si>
    <t>125027-116-260219</t>
  </si>
  <si>
    <t>MUNICIPALIDAD PROVINCIAL DE TAMBOPATA</t>
  </si>
  <si>
    <t>MANZANA A A LA LL JR. ELISA TOULLIER CON CALLE JOSE VARCALCEL</t>
  </si>
  <si>
    <t>Diesel B5 S-50: 250 Gls. (250 x 1) </t>
  </si>
  <si>
    <t>FRANCISCO KELER RENGIFO KHAN</t>
  </si>
  <si>
    <t>122657-116-130716</t>
  </si>
  <si>
    <t xml:space="preserve">LUZMILA BARRIONUEVO ÑAHUY </t>
  </si>
  <si>
    <t>CONCESION MINERA: "PLAYA EDSON" CODIGO 070007905</t>
  </si>
  <si>
    <t>LUZMILA BARRIONUEVO ÑAHUY</t>
  </si>
  <si>
    <t>116371-116-230715</t>
  </si>
  <si>
    <t>AMBROCIA CUPARA QUISPE</t>
  </si>
  <si>
    <t>CONCESION MINERA SILVIA 2000 - CODIGO N° 070002600</t>
  </si>
  <si>
    <t>AMBROCIA CURAPA QUISPE</t>
  </si>
  <si>
    <t>122680-116-130716</t>
  </si>
  <si>
    <t xml:space="preserve">ARISTIDES CAVIEDES CUSI </t>
  </si>
  <si>
    <t>CONCESION MINERA "EL DESPRECIO", CODIGO Nº 070007708</t>
  </si>
  <si>
    <t>151591-116-021020</t>
  </si>
  <si>
    <t>RUBEN HUBERLANDO QUISPE PARI</t>
  </si>
  <si>
    <t>CONCESION MINERA URUSAYHUA CODIGO 070014407</t>
  </si>
  <si>
    <t>149458-116-090320</t>
  </si>
  <si>
    <t>SURCO MOLINA ERNESTO</t>
  </si>
  <si>
    <t>CONCESIÓN MINERA PLAYA CANAAN I CODIGO N° 17002361X01</t>
  </si>
  <si>
    <t>123915-116-181016</t>
  </si>
  <si>
    <t>MANU TAMBOPATA TRAVEL S.A.C.</t>
  </si>
  <si>
    <t>JR. SAN MARTIN Nº 755</t>
  </si>
  <si>
    <t>GASOLINA 84: 50 Gls. (50 x 1) </t>
  </si>
  <si>
    <t>LADY GIOVANNA VENTURA YUCRA</t>
  </si>
  <si>
    <t>121261-116-070516</t>
  </si>
  <si>
    <t>MUNICIPALIDAD DISTRITAL DE HUEPETUHE</t>
  </si>
  <si>
    <t>AV. HUEPETUHE LOTE 02 MZ K</t>
  </si>
  <si>
    <t>DIESEL B5 S-50: 264 Gls. (264 x 1) </t>
  </si>
  <si>
    <t>ANIBAL CAVANACONZA VALVERDE</t>
  </si>
  <si>
    <t>122673-116-090816</t>
  </si>
  <si>
    <t xml:space="preserve">VICTORIA HUILLCA ROJAS DE LINARES </t>
  </si>
  <si>
    <t>CONCESION MINERA "SELVA VIRGEN", CODIGO Nº 070000598</t>
  </si>
  <si>
    <t>142531-116-090419</t>
  </si>
  <si>
    <t>MARTHA LICONA GALLEGOS</t>
  </si>
  <si>
    <t>CONCESION MINERA EL CHARACATO CODIGO 040008296</t>
  </si>
  <si>
    <t>121289-116-090516</t>
  </si>
  <si>
    <t>KM 7+565 DEL CAMINO VECINAL SAN FRANCISCO - SECTOR CENTRO LAS PIEDRAS</t>
  </si>
  <si>
    <t>124979-116-191116</t>
  </si>
  <si>
    <t>MILUSKA LILIANA CHOQUE RODRIGUEZ</t>
  </si>
  <si>
    <t>CONCESION MINERA SELVA UNO, CODIGO Nº 07-00067-03</t>
  </si>
  <si>
    <t>151860-116-141020</t>
  </si>
  <si>
    <t>FELIX VALDEZ QUISPE</t>
  </si>
  <si>
    <t>CONCESION MINERA ZAETA 3 CODIGO: 040010699</t>
  </si>
  <si>
    <t>116427-116-250815</t>
  </si>
  <si>
    <t>RAINFOREST EXPEDITIONS S.A.C.</t>
  </si>
  <si>
    <t>RIO TAMBOPATA MARGEN DERECHO - SECTOR COLORADO</t>
  </si>
  <si>
    <t>WILLINGTON AUCCA ORTIZ</t>
  </si>
  <si>
    <t>116428-116-260815</t>
  </si>
  <si>
    <t>CARRETERA INFIERNO KM. 20 COMUNIDAD CONDENADO REFUGIO AMAZONAS</t>
  </si>
  <si>
    <t>116424-116-250815</t>
  </si>
  <si>
    <t>RAINFOREST. EXPEDITIONS S.A.C.</t>
  </si>
  <si>
    <t>MARGEN IZQUIERDA SURCANDO EL RIO TAMBOPATA EN LA COMUNIDAD NATIVA DE INFIERNO</t>
  </si>
  <si>
    <t>124323-116-160120</t>
  </si>
  <si>
    <t>CAYMAN ECOLODGE ADVENTURE SOCIEDAD COMERCIAL DE RESPONSABILIDAD LIMITADA - CAYMAN ADVENTURE S.R.L.</t>
  </si>
  <si>
    <t>SACHAVACAYOC PARCELA 27 - RIO TAMBOPATA</t>
  </si>
  <si>
    <t>GASOLINA 84: 55 Gls. (11 x 5) </t>
  </si>
  <si>
    <t>ANNY MERLO</t>
  </si>
  <si>
    <t>122251-116-040817</t>
  </si>
  <si>
    <t>PALMA REAL SAC</t>
  </si>
  <si>
    <t>RIO BAJO MADRE DE DIOS KM 15 - MARGEN IZQUIERDA</t>
  </si>
  <si>
    <t>Diesel B5 S-50: 220 Gls. (110 x 2) </t>
  </si>
  <si>
    <t>GASOLINA 84: 220 Gls. (110 x 2) </t>
  </si>
  <si>
    <t>JOSE TORRES LIMA</t>
  </si>
  <si>
    <t>122338-116-250616</t>
  </si>
  <si>
    <t>CONCESION MINERA "JORGE I", CODIGO 070002599</t>
  </si>
  <si>
    <t>150827-116-280820</t>
  </si>
  <si>
    <t>LEGUIA CALLAPIÑA MARLENI</t>
  </si>
  <si>
    <t>CONCESION MINERA JUNIOR C CODIGO: 070003002</t>
  </si>
  <si>
    <t>116868-116-130618</t>
  </si>
  <si>
    <t>JUANITA DOS MIL S.R.L.</t>
  </si>
  <si>
    <t>CONCESION MINERA JUANITA DOS MIL CODIGO 04-0007596</t>
  </si>
  <si>
    <t>DIESEL B5 S-50: 40 Gls. (20 x 2) </t>
  </si>
  <si>
    <t>GERBER TTITO TTITO</t>
  </si>
  <si>
    <t>151393-116-220920</t>
  </si>
  <si>
    <t>CONCESION MINERA RICHELIEU I CÓDIGO 070009904</t>
  </si>
  <si>
    <t>148247-116-111219</t>
  </si>
  <si>
    <t>VIRGINIO VEGA VILLEGAS</t>
  </si>
  <si>
    <t>CONCESIÓN NADIA 2004 - CÓDIGO 070024304</t>
  </si>
  <si>
    <t>136820-116-140618</t>
  </si>
  <si>
    <t>MAICOL EFRAÍN PAREDES ESPINOZA</t>
  </si>
  <si>
    <t>CONCESIÓN MINERA SOL DE MAYO I CÓDIGO 070024196</t>
  </si>
  <si>
    <t>123724-116-070916</t>
  </si>
  <si>
    <t>CONCESION MINERA EL MACOQUI I, Nº 070019207</t>
  </si>
  <si>
    <t>122239-116-270616</t>
  </si>
  <si>
    <t>JUAN RAMOS PILLACA</t>
  </si>
  <si>
    <t>CONCESION MINERA: AMADA CYNTHYA CODIGO 070017205</t>
  </si>
  <si>
    <t>116228-116-070715</t>
  </si>
  <si>
    <t>LOS TRES EMBLEMAS DORADOS DE ORO S.A.C.</t>
  </si>
  <si>
    <t>CONCESION LA FAMILIA N° S/N - ZONA 19</t>
  </si>
  <si>
    <t>FRANCISCA MAMANI TAPARA</t>
  </si>
  <si>
    <t>136819-116-140618</t>
  </si>
  <si>
    <t>JACQUELINE KATIUSKA CÁCERES RIVAS</t>
  </si>
  <si>
    <t>132608-116-031117</t>
  </si>
  <si>
    <t>SOCIEDAD MINERA DE RESPONSABILIDAD LIMITADA TRES CABALLEROS</t>
  </si>
  <si>
    <t xml:space="preserve">C.M. TRES CABALLEROS </t>
  </si>
  <si>
    <t>BONY PAREDES CCORI</t>
  </si>
  <si>
    <t>149323-116-250220</t>
  </si>
  <si>
    <t>MARIA DAZA VELASQUE</t>
  </si>
  <si>
    <t>CONCESIÓN MINERA SALVACIÓN IV CODIGO 070014204A</t>
  </si>
  <si>
    <t>138758-116-240918</t>
  </si>
  <si>
    <t>ANDRES RIOS TORRES</t>
  </si>
  <si>
    <t>CONCESION MINERA PLAYA DIANA NORTE CODIGO 17002640X01</t>
  </si>
  <si>
    <t>145460-116-300719</t>
  </si>
  <si>
    <t>ELENA JOVE FERNANDEZ</t>
  </si>
  <si>
    <t>CONCESION MINERA "FLOR GIRASOL" CON CODIGO UNICO 070013202</t>
  </si>
  <si>
    <t>123204-116-130816</t>
  </si>
  <si>
    <t xml:space="preserve">WALTER CORNELIO MACHACA GONZALES </t>
  </si>
  <si>
    <t>SECTOR ITAHUANIA CON TITULO DE PROPIEDAD Nº 30290 KM 280</t>
  </si>
  <si>
    <t>152107-116-271020</t>
  </si>
  <si>
    <t>DINO CONCEPCION NINANTAY YAÑEZ</t>
  </si>
  <si>
    <t>CONCESIÓN MINERA GALLO DE ORO 2002E, CÓDIGO: 040002202D</t>
  </si>
  <si>
    <t>150399-116-080820</t>
  </si>
  <si>
    <t>FLORES CCORIMANYA SEGUNDINA</t>
  </si>
  <si>
    <t>CONCESION MINERA: TRES DE AGOSTO CODIGO: 070008103</t>
  </si>
  <si>
    <t>145426-116-230719</t>
  </si>
  <si>
    <t>PEDRO ACHAHUANCO SOLIS</t>
  </si>
  <si>
    <t>CONCESION MINERA PLAYA ALFREDO MIGUEL CODIGO 040006199.</t>
  </si>
  <si>
    <t>122341-116-270616</t>
  </si>
  <si>
    <t>CONCESION MINERA "JORGE IV", CODIGO Nº 070020699</t>
  </si>
  <si>
    <t>151791-116-091020</t>
  </si>
  <si>
    <t>JOSE SANTOS PILLCO APAZA</t>
  </si>
  <si>
    <t>CONCESION MINERA DOS AMIGOS IV CODIGO:070022606</t>
  </si>
  <si>
    <t>148101-116-021219</t>
  </si>
  <si>
    <t>MUNICIPALIDAD DISTRITAL DE INAMBARI</t>
  </si>
  <si>
    <t>JR. RAMÓN CASTILLA S/N - MAZUKO (PLAZA DE ARMAS)</t>
  </si>
  <si>
    <t>WUILLTON CAMALA LIZARASO</t>
  </si>
  <si>
    <t>150720-116-230820</t>
  </si>
  <si>
    <t>DAVID EDGAR OBADA AREQUE</t>
  </si>
  <si>
    <t>CONCESIÓN MINERA ZAETA 3 CÓDIGO: 040010699</t>
  </si>
  <si>
    <t>123816-116-140916</t>
  </si>
  <si>
    <t>INVERSIONES MOLINA E.I.R.L.</t>
  </si>
  <si>
    <t>CONCESIÓN MINERA PRINCESITA MILI - CODIGO N° 070012504</t>
  </si>
  <si>
    <t>GASOLINA 90: 40 Gls. (10 x 4) </t>
  </si>
  <si>
    <t>MOLINA CHAUCA NORA MILAGROS</t>
  </si>
  <si>
    <t>123996-116-290916</t>
  </si>
  <si>
    <t>DONATO CHAPARREA GONZALES</t>
  </si>
  <si>
    <t>145447-116-230719</t>
  </si>
  <si>
    <t>GUILLERMO CCOLQQUE QUISPE</t>
  </si>
  <si>
    <t>CONCESION MINERA DEYSI 2008 SEIS CODIGO (070022608A)</t>
  </si>
  <si>
    <t>126350-116-170417</t>
  </si>
  <si>
    <t>EMMA PUMA QUISPE</t>
  </si>
  <si>
    <t>CONCESION MINERA EL DESPRECIO COD. Nº 070007708</t>
  </si>
  <si>
    <t>Diesel B2 S-50: 880 Gls. (220 x 4) </t>
  </si>
  <si>
    <t>Diesel B5 S-50: 484 Gls. (44 x 11) </t>
  </si>
  <si>
    <t>145297-116-210719</t>
  </si>
  <si>
    <t>HUGO QUISPE HUARICALLO</t>
  </si>
  <si>
    <t>CONCESIÓN MINERA LINDA 2 CODIGO: 070008205</t>
  </si>
  <si>
    <t>145295-116-210719</t>
  </si>
  <si>
    <t>VICTOR CASA SANTI</t>
  </si>
  <si>
    <t>CONCESIÓN MINERA “ ZAETA DE BASALTO”, CODIGO: 040005900</t>
  </si>
  <si>
    <t>Diesel B5 S-50: 20 Gls. (10 x 2) </t>
  </si>
  <si>
    <t>GASOLINA 84: 5 Gls. (5 x 1) </t>
  </si>
  <si>
    <t>144607-116-130619</t>
  </si>
  <si>
    <t>NINA NEIRA ALFREDO VALENTIN</t>
  </si>
  <si>
    <t>CONSECION MINERA MINA GERAIS CODIGO 070041404</t>
  </si>
  <si>
    <t>ALFREDO VALENTIN NINA NEIRA</t>
  </si>
  <si>
    <t>149399-116-010320</t>
  </si>
  <si>
    <t>B &amp; P CONTRATISTAS SOCIEDAD ANONIMA CERRADA - B &amp; P CONTRATISTAS S.A.C.</t>
  </si>
  <si>
    <t>CONCESIÓN MINERA ACUMULACIÓN FLOR DE MARIA CODIGO 040011996 Q</t>
  </si>
  <si>
    <t>DOUGLAS PETER ZELA HUAQUISTO</t>
  </si>
  <si>
    <t>122340-116-270616</t>
  </si>
  <si>
    <t>CONCESION MINERA " ADA I", CODIGO 070020099</t>
  </si>
  <si>
    <t>140660-116-160119</t>
  </si>
  <si>
    <t>ANDRES DELGADO CHOQUE</t>
  </si>
  <si>
    <t>CONCESION MINERA "AMAUTA I" CODIGO N° 07-00004-97 - LABERINTO</t>
  </si>
  <si>
    <t>Diesel B5 S-50: 495 Gls. (165 x 3) </t>
  </si>
  <si>
    <t>138292-116-270818</t>
  </si>
  <si>
    <t>CONCESION MINERA PLAYA DIANA CODIGO 17002437X01</t>
  </si>
  <si>
    <t>Diesel B5 S-50: 400 Gls. (10 x 40) </t>
  </si>
  <si>
    <t>Diesel B5 S-50: 12100 Gls. (55 x 220) </t>
  </si>
  <si>
    <t>133972-116-160118</t>
  </si>
  <si>
    <t>PERCY JHOAN ALVARADO VILCHEZ</t>
  </si>
  <si>
    <t>CONCESION MINERA TALIBAN CODIGO 070005504</t>
  </si>
  <si>
    <t>ALVARADO VILCHEZ PERCY JHOAN</t>
  </si>
  <si>
    <t>124330-116-141016</t>
  </si>
  <si>
    <t>CONCESION MINERA ANDY I, CODIGO Nº 07-00063-07</t>
  </si>
  <si>
    <t>143043-116-090519</t>
  </si>
  <si>
    <t>CELADITA ESPINOZA LUIS EUSEBIO</t>
  </si>
  <si>
    <t>CONCESION MINERA ABEL 3 CODIGO 070013403</t>
  </si>
  <si>
    <t>GASOLINA 84: 200 Gls. (10 x 20) </t>
  </si>
  <si>
    <t>LUIS EUSEBIO CELADITA ESPINOZA</t>
  </si>
  <si>
    <t>122336-116-050716</t>
  </si>
  <si>
    <t>EMMA GLORIA LOPEZ RUMAYNA</t>
  </si>
  <si>
    <t>CONCESION MINERA "PAOLITA II" CODIGO 070025306</t>
  </si>
  <si>
    <t>PEDRO FLAVIO INFANTES VILLAVICENCIO</t>
  </si>
  <si>
    <t>143031-116-090519</t>
  </si>
  <si>
    <t>CCORI CCOARITE NESTOR</t>
  </si>
  <si>
    <t>CONCESION MINERA CCORI SUYO 070013007</t>
  </si>
  <si>
    <t>NESTOR CCORI CCOARITE</t>
  </si>
  <si>
    <t>144416-116-040619</t>
  </si>
  <si>
    <t>SOCIEDAD MINERA DE RESPONSABILIDAD LIMITADA VICENTE-2</t>
  </si>
  <si>
    <t>CONCESION MINERA VICENTE-2 CODIGO 040016997</t>
  </si>
  <si>
    <t>FLORENCIO MATHEUS BEJAR</t>
  </si>
  <si>
    <t>138337-116-310818</t>
  </si>
  <si>
    <t>SOCIEDAD MINERA DE RESPONSABILIDAD LIMITADA JUAN RAUL 2</t>
  </si>
  <si>
    <t>CONCESION MINERA JUAN RAUL 2 CODIGO 070025696</t>
  </si>
  <si>
    <t>Diesel B5 S-50: 648 Gls. (18 x 36) </t>
  </si>
  <si>
    <t xml:space="preserve">PEDRO JOVE CAHUANA </t>
  </si>
  <si>
    <t>133998-116-170118</t>
  </si>
  <si>
    <t>JOEL APARICIO VALENCIA</t>
  </si>
  <si>
    <t>CONCESION MINERA ZAYBER 2007 CODIGO 070002307</t>
  </si>
  <si>
    <t>APARICIO VALENCIA JOEL</t>
  </si>
  <si>
    <t>152019-116-211020</t>
  </si>
  <si>
    <t>JULIO VALENCIA ESCALANTE</t>
  </si>
  <si>
    <t>CONCESION MINERA SOLITARIO 2002, CÓDIGO: 040006702</t>
  </si>
  <si>
    <t>150791-116-280820</t>
  </si>
  <si>
    <t>CCORI CCOARITY EDGAR</t>
  </si>
  <si>
    <t>CONCESIÓN MINERA CCORI SUYO - D CÓDIGO: 070013007D</t>
  </si>
  <si>
    <t>117240-116-080915</t>
  </si>
  <si>
    <t>CLEMENTE QUISPE LOPEZ</t>
  </si>
  <si>
    <t>CONCESION MINERA VIRGILIO II - CODIGO 07-00031-99</t>
  </si>
  <si>
    <t>136311-116-280518</t>
  </si>
  <si>
    <t xml:space="preserve">KORI CHASKA S.A.C. </t>
  </si>
  <si>
    <t>CARRETERA INTEROCEANICA KM 98 PARCELA 21 PROYECTO DE ADJUDICACION ALTO LIBERTAD MAZUCO</t>
  </si>
  <si>
    <t>UBALDO GUZMAN LIRA</t>
  </si>
  <si>
    <t>122384-116-280616</t>
  </si>
  <si>
    <t>CONCESION MINERA "JORGE", CODIGO N? 070015897</t>
  </si>
  <si>
    <t>143030-116-100519</t>
  </si>
  <si>
    <t>TORRES CASAFRANCA GREGORIO</t>
  </si>
  <si>
    <t>CONCESION MINERA JEANNE LINDA XXXV-A CODIGO 040008608A</t>
  </si>
  <si>
    <t>Diesel B5 S-50: 8 Gls. (8 x 1) </t>
  </si>
  <si>
    <t>GREGORIO TORRES CASAFRANCA</t>
  </si>
  <si>
    <t>133975-116-170118</t>
  </si>
  <si>
    <t>DONACIANO GALARZA PANCCA</t>
  </si>
  <si>
    <t>GALARZA PANCCA DONACIANO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</si>
</sst>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/>
      <right style="thin">
        <color rgb="FF000080"/>
      </right>
      <top style="thin">
        <color rgb="FF000080"/>
      </top>
      <bottom style="thin">
        <color rgb="FF00008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wrapText="1"/>
    </xf>
    <xf numFmtId="14" fontId="0" fillId="34" borderId="10" xfId="0" applyNumberFormat="1" applyFill="1" applyBorder="1" applyAlignment="1">
      <alignment wrapText="1"/>
    </xf>
    <xf numFmtId="0" fontId="0" fillId="35" borderId="10" xfId="0" applyFill="1" applyBorder="1" applyAlignment="1">
      <alignment wrapText="1"/>
    </xf>
    <xf numFmtId="14" fontId="0" fillId="35" borderId="10" xfId="0" applyNumberFormat="1" applyFill="1" applyBorder="1" applyAlignment="1">
      <alignment wrapText="1"/>
    </xf>
    <xf numFmtId="0" fontId="16" fillId="0" borderId="0" xfId="0" applyFont="1" applyAlignment="1">
      <alignment horizontal="center" wrapText="1"/>
    </xf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srvtest03.osinerg.gob.pe:23314/msfh5/images/Logo-azul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832513</xdr:colOff>
      <xdr:row>3</xdr:row>
      <xdr:rowOff>47767</xdr:rowOff>
    </xdr:to>
    <xdr:pic>
      <xdr:nvPicPr>
        <xdr:cNvPr id="1025" name="Picture 1" descr="Logo Osinergmin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70997" cy="580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35"/>
  <sheetViews>
    <sheetView showGridLines="0" tabSelected="1" topLeftCell="D1" workbookViewId="0"/>
  </sheetViews>
  <sheetFormatPr baseColWidth="10" defaultRowHeight="14" x14ac:dyDescent="0.3"/>
  <cols>
    <col min="1" max="1" width="3.8984375" customWidth="1"/>
    <col min="2" max="2" width="13.796875" customWidth="1"/>
    <col min="3" max="3" width="19.5" bestFit="1" customWidth="1"/>
    <col min="4" max="4" width="17.19921875" bestFit="1" customWidth="1"/>
    <col min="5" max="5" width="11.8984375" bestFit="1" customWidth="1"/>
    <col min="6" max="7" width="44.796875" bestFit="1" customWidth="1"/>
    <col min="8" max="8" width="15.19921875" bestFit="1" customWidth="1"/>
    <col min="9" max="9" width="12.296875" bestFit="1" customWidth="1"/>
    <col min="10" max="10" width="14.19921875" bestFit="1" customWidth="1"/>
    <col min="11" max="11" width="44.796875" bestFit="1" customWidth="1"/>
    <col min="12" max="12" width="32" bestFit="1" customWidth="1"/>
    <col min="13" max="13" width="31.59765625" bestFit="1" customWidth="1"/>
    <col min="14" max="14" width="29.8984375" bestFit="1" customWidth="1"/>
    <col min="15" max="15" width="20.796875" bestFit="1" customWidth="1"/>
    <col min="16" max="16" width="12.19921875" bestFit="1" customWidth="1"/>
    <col min="17" max="17" width="20.3984375" bestFit="1" customWidth="1"/>
    <col min="18" max="18" width="36" bestFit="1" customWidth="1"/>
  </cols>
  <sheetData>
    <row r="2" spans="1:18" ht="14" customHeight="1" x14ac:dyDescent="0.3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6" spans="1:18" x14ac:dyDescent="0.3">
      <c r="A6" s="1" t="s">
        <v>1</v>
      </c>
      <c r="B6" s="2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  <c r="J6" s="1" t="s">
        <v>10</v>
      </c>
      <c r="K6" s="1" t="s">
        <v>11</v>
      </c>
      <c r="L6" s="1" t="s">
        <v>12</v>
      </c>
      <c r="M6" s="1" t="s">
        <v>13</v>
      </c>
      <c r="N6" s="1" t="s">
        <v>14</v>
      </c>
      <c r="O6" s="1" t="s">
        <v>15</v>
      </c>
      <c r="P6" s="1" t="s">
        <v>16</v>
      </c>
      <c r="Q6" s="1" t="s">
        <v>17</v>
      </c>
      <c r="R6" s="1" t="s">
        <v>18</v>
      </c>
    </row>
    <row r="7" spans="1:18" ht="27.95" x14ac:dyDescent="0.3">
      <c r="A7" s="3">
        <v>1</v>
      </c>
      <c r="B7" s="3" t="str">
        <f>"201900126861"</f>
        <v>201900126861</v>
      </c>
      <c r="C7" s="3">
        <v>145692</v>
      </c>
      <c r="D7" s="3" t="s">
        <v>19</v>
      </c>
      <c r="E7" s="3">
        <v>10021524145</v>
      </c>
      <c r="F7" s="3" t="s">
        <v>20</v>
      </c>
      <c r="G7" s="3" t="s">
        <v>21</v>
      </c>
      <c r="H7" s="3" t="s">
        <v>22</v>
      </c>
      <c r="I7" s="3" t="s">
        <v>23</v>
      </c>
      <c r="J7" s="3" t="s">
        <v>22</v>
      </c>
      <c r="K7" s="3" t="s">
        <v>24</v>
      </c>
      <c r="L7" s="3" t="s">
        <v>25</v>
      </c>
      <c r="M7" s="3"/>
      <c r="N7" s="3"/>
      <c r="O7" s="3">
        <v>220</v>
      </c>
      <c r="P7" s="4">
        <v>43682</v>
      </c>
      <c r="Q7" s="3" t="s">
        <v>26</v>
      </c>
      <c r="R7" s="3" t="s">
        <v>20</v>
      </c>
    </row>
    <row r="8" spans="1:18" ht="27.95" x14ac:dyDescent="0.3">
      <c r="A8" s="5">
        <v>2</v>
      </c>
      <c r="B8" s="5" t="str">
        <f>"201600146595"</f>
        <v>201600146595</v>
      </c>
      <c r="C8" s="5">
        <v>124324</v>
      </c>
      <c r="D8" s="5" t="s">
        <v>27</v>
      </c>
      <c r="E8" s="5">
        <v>10403554109</v>
      </c>
      <c r="F8" s="5" t="s">
        <v>28</v>
      </c>
      <c r="G8" s="5" t="s">
        <v>29</v>
      </c>
      <c r="H8" s="5" t="s">
        <v>22</v>
      </c>
      <c r="I8" s="5" t="s">
        <v>30</v>
      </c>
      <c r="J8" s="5" t="s">
        <v>31</v>
      </c>
      <c r="K8" s="5" t="s">
        <v>24</v>
      </c>
      <c r="L8" s="5" t="s">
        <v>25</v>
      </c>
      <c r="M8" s="5" t="s">
        <v>32</v>
      </c>
      <c r="N8" s="5"/>
      <c r="O8" s="5">
        <v>264</v>
      </c>
      <c r="P8" s="6">
        <v>42648</v>
      </c>
      <c r="Q8" s="5" t="s">
        <v>26</v>
      </c>
      <c r="R8" s="5" t="s">
        <v>33</v>
      </c>
    </row>
    <row r="9" spans="1:18" ht="27.95" x14ac:dyDescent="0.3">
      <c r="A9" s="3">
        <v>3</v>
      </c>
      <c r="B9" s="3" t="str">
        <f>"201600146594"</f>
        <v>201600146594</v>
      </c>
      <c r="C9" s="3">
        <v>124325</v>
      </c>
      <c r="D9" s="3" t="s">
        <v>34</v>
      </c>
      <c r="E9" s="3">
        <v>10403554109</v>
      </c>
      <c r="F9" s="3" t="s">
        <v>28</v>
      </c>
      <c r="G9" s="3" t="s">
        <v>35</v>
      </c>
      <c r="H9" s="3" t="s">
        <v>22</v>
      </c>
      <c r="I9" s="3" t="s">
        <v>30</v>
      </c>
      <c r="J9" s="3" t="s">
        <v>31</v>
      </c>
      <c r="K9" s="3" t="s">
        <v>24</v>
      </c>
      <c r="L9" s="3" t="s">
        <v>25</v>
      </c>
      <c r="M9" s="3" t="s">
        <v>32</v>
      </c>
      <c r="N9" s="3"/>
      <c r="O9" s="3">
        <v>264</v>
      </c>
      <c r="P9" s="4">
        <v>42648</v>
      </c>
      <c r="Q9" s="3" t="s">
        <v>26</v>
      </c>
      <c r="R9" s="3" t="s">
        <v>28</v>
      </c>
    </row>
    <row r="10" spans="1:18" ht="27.95" x14ac:dyDescent="0.3">
      <c r="A10" s="5">
        <v>4</v>
      </c>
      <c r="B10" s="5" t="str">
        <f>"201700068661"</f>
        <v>201700068661</v>
      </c>
      <c r="C10" s="5">
        <v>126018</v>
      </c>
      <c r="D10" s="5" t="s">
        <v>36</v>
      </c>
      <c r="E10" s="5">
        <v>20490904710</v>
      </c>
      <c r="F10" s="5" t="s">
        <v>37</v>
      </c>
      <c r="G10" s="5" t="s">
        <v>38</v>
      </c>
      <c r="H10" s="5" t="s">
        <v>22</v>
      </c>
      <c r="I10" s="5" t="s">
        <v>30</v>
      </c>
      <c r="J10" s="5" t="s">
        <v>39</v>
      </c>
      <c r="K10" s="5" t="s">
        <v>24</v>
      </c>
      <c r="L10" s="5" t="s">
        <v>25</v>
      </c>
      <c r="M10" s="5" t="s">
        <v>40</v>
      </c>
      <c r="N10" s="5"/>
      <c r="O10" s="5">
        <v>260</v>
      </c>
      <c r="P10" s="6">
        <v>42858</v>
      </c>
      <c r="Q10" s="5" t="s">
        <v>26</v>
      </c>
      <c r="R10" s="5" t="s">
        <v>41</v>
      </c>
    </row>
    <row r="11" spans="1:18" ht="27.95" x14ac:dyDescent="0.3">
      <c r="A11" s="3">
        <v>5</v>
      </c>
      <c r="B11" s="3" t="str">
        <f>"201700126095"</f>
        <v>201700126095</v>
      </c>
      <c r="C11" s="3">
        <v>123067</v>
      </c>
      <c r="D11" s="3" t="s">
        <v>42</v>
      </c>
      <c r="E11" s="3">
        <v>10802819663</v>
      </c>
      <c r="F11" s="3" t="s">
        <v>43</v>
      </c>
      <c r="G11" s="3" t="s">
        <v>44</v>
      </c>
      <c r="H11" s="3" t="s">
        <v>22</v>
      </c>
      <c r="I11" s="3" t="s">
        <v>30</v>
      </c>
      <c r="J11" s="3" t="s">
        <v>31</v>
      </c>
      <c r="K11" s="3" t="s">
        <v>24</v>
      </c>
      <c r="L11" s="3" t="s">
        <v>45</v>
      </c>
      <c r="M11" s="3"/>
      <c r="N11" s="3"/>
      <c r="O11" s="3">
        <v>220</v>
      </c>
      <c r="P11" s="4">
        <v>42955</v>
      </c>
      <c r="Q11" s="3" t="s">
        <v>26</v>
      </c>
      <c r="R11" s="3" t="s">
        <v>43</v>
      </c>
    </row>
    <row r="12" spans="1:18" ht="27.95" x14ac:dyDescent="0.3">
      <c r="A12" s="5">
        <v>6</v>
      </c>
      <c r="B12" s="5" t="str">
        <f>"201600102282"</f>
        <v>201600102282</v>
      </c>
      <c r="C12" s="5">
        <v>122656</v>
      </c>
      <c r="D12" s="5" t="s">
        <v>46</v>
      </c>
      <c r="E12" s="5">
        <v>10249547358</v>
      </c>
      <c r="F12" s="5" t="s">
        <v>47</v>
      </c>
      <c r="G12" s="5" t="s">
        <v>48</v>
      </c>
      <c r="H12" s="5" t="s">
        <v>22</v>
      </c>
      <c r="I12" s="5" t="s">
        <v>30</v>
      </c>
      <c r="J12" s="5" t="s">
        <v>31</v>
      </c>
      <c r="K12" s="5" t="s">
        <v>24</v>
      </c>
      <c r="L12" s="5" t="s">
        <v>25</v>
      </c>
      <c r="M12" s="5" t="s">
        <v>40</v>
      </c>
      <c r="N12" s="5"/>
      <c r="O12" s="5">
        <v>260</v>
      </c>
      <c r="P12" s="6">
        <v>42559</v>
      </c>
      <c r="Q12" s="5" t="s">
        <v>26</v>
      </c>
      <c r="R12" s="5" t="s">
        <v>47</v>
      </c>
    </row>
    <row r="13" spans="1:18" ht="27.95" x14ac:dyDescent="0.3">
      <c r="A13" s="3">
        <v>7</v>
      </c>
      <c r="B13" s="3" t="str">
        <f>"201700068664"</f>
        <v>201700068664</v>
      </c>
      <c r="C13" s="3">
        <v>126021</v>
      </c>
      <c r="D13" s="3" t="s">
        <v>49</v>
      </c>
      <c r="E13" s="3">
        <v>20490904710</v>
      </c>
      <c r="F13" s="3" t="s">
        <v>37</v>
      </c>
      <c r="G13" s="3" t="s">
        <v>50</v>
      </c>
      <c r="H13" s="3" t="s">
        <v>22</v>
      </c>
      <c r="I13" s="3" t="s">
        <v>23</v>
      </c>
      <c r="J13" s="3" t="s">
        <v>22</v>
      </c>
      <c r="K13" s="3" t="s">
        <v>24</v>
      </c>
      <c r="L13" s="3" t="s">
        <v>51</v>
      </c>
      <c r="M13" s="3" t="s">
        <v>25</v>
      </c>
      <c r="N13" s="3"/>
      <c r="O13" s="3">
        <v>260</v>
      </c>
      <c r="P13" s="4">
        <v>42858</v>
      </c>
      <c r="Q13" s="3" t="s">
        <v>26</v>
      </c>
      <c r="R13" s="3" t="s">
        <v>41</v>
      </c>
    </row>
    <row r="14" spans="1:18" ht="55.9" x14ac:dyDescent="0.3">
      <c r="A14" s="5">
        <v>8</v>
      </c>
      <c r="B14" s="5" t="str">
        <f>"201500110542"</f>
        <v>201500110542</v>
      </c>
      <c r="C14" s="5">
        <v>116931</v>
      </c>
      <c r="D14" s="5" t="s">
        <v>52</v>
      </c>
      <c r="E14" s="5">
        <v>20527046778</v>
      </c>
      <c r="F14" s="5" t="s">
        <v>53</v>
      </c>
      <c r="G14" s="5" t="s">
        <v>54</v>
      </c>
      <c r="H14" s="5" t="s">
        <v>22</v>
      </c>
      <c r="I14" s="5" t="s">
        <v>30</v>
      </c>
      <c r="J14" s="5" t="s">
        <v>31</v>
      </c>
      <c r="K14" s="5" t="s">
        <v>55</v>
      </c>
      <c r="L14" s="5" t="s">
        <v>56</v>
      </c>
      <c r="M14" s="5" t="s">
        <v>57</v>
      </c>
      <c r="N14" s="5" t="s">
        <v>58</v>
      </c>
      <c r="O14" s="5">
        <v>260</v>
      </c>
      <c r="P14" s="6">
        <v>42236</v>
      </c>
      <c r="Q14" s="5" t="s">
        <v>26</v>
      </c>
      <c r="R14" s="5" t="s">
        <v>59</v>
      </c>
    </row>
    <row r="15" spans="1:18" ht="27.95" x14ac:dyDescent="0.3">
      <c r="A15" s="3">
        <v>9</v>
      </c>
      <c r="B15" s="3" t="str">
        <f>"201800076858"</f>
        <v>201800076858</v>
      </c>
      <c r="C15" s="3">
        <v>116292</v>
      </c>
      <c r="D15" s="3" t="s">
        <v>60</v>
      </c>
      <c r="E15" s="3">
        <v>20114878821</v>
      </c>
      <c r="F15" s="3" t="s">
        <v>61</v>
      </c>
      <c r="G15" s="3" t="s">
        <v>62</v>
      </c>
      <c r="H15" s="3" t="s">
        <v>22</v>
      </c>
      <c r="I15" s="3" t="s">
        <v>30</v>
      </c>
      <c r="J15" s="3" t="s">
        <v>30</v>
      </c>
      <c r="K15" s="3" t="s">
        <v>63</v>
      </c>
      <c r="L15" s="3" t="s">
        <v>64</v>
      </c>
      <c r="M15" s="3" t="s">
        <v>65</v>
      </c>
      <c r="N15" s="3" t="s">
        <v>66</v>
      </c>
      <c r="O15" s="3">
        <v>165</v>
      </c>
      <c r="P15" s="4">
        <v>43228</v>
      </c>
      <c r="Q15" s="3" t="s">
        <v>26</v>
      </c>
      <c r="R15" s="3" t="s">
        <v>67</v>
      </c>
    </row>
    <row r="16" spans="1:18" ht="27.95" x14ac:dyDescent="0.3">
      <c r="A16" s="5">
        <v>10</v>
      </c>
      <c r="B16" s="5" t="str">
        <f>"202000077100"</f>
        <v>202000077100</v>
      </c>
      <c r="C16" s="5">
        <v>128085</v>
      </c>
      <c r="D16" s="5" t="s">
        <v>68</v>
      </c>
      <c r="E16" s="5">
        <v>20600044983</v>
      </c>
      <c r="F16" s="5" t="s">
        <v>69</v>
      </c>
      <c r="G16" s="5" t="s">
        <v>70</v>
      </c>
      <c r="H16" s="5" t="s">
        <v>22</v>
      </c>
      <c r="I16" s="5" t="s">
        <v>23</v>
      </c>
      <c r="J16" s="5" t="s">
        <v>71</v>
      </c>
      <c r="K16" s="5" t="s">
        <v>24</v>
      </c>
      <c r="L16" s="5" t="s">
        <v>72</v>
      </c>
      <c r="M16" s="5"/>
      <c r="N16" s="5"/>
      <c r="O16" s="5">
        <v>264</v>
      </c>
      <c r="P16" s="6">
        <v>44081</v>
      </c>
      <c r="Q16" s="5" t="s">
        <v>26</v>
      </c>
      <c r="R16" s="5" t="s">
        <v>73</v>
      </c>
    </row>
    <row r="17" spans="1:18" ht="27.95" x14ac:dyDescent="0.3">
      <c r="A17" s="3">
        <v>11</v>
      </c>
      <c r="B17" s="3" t="str">
        <f>"201500100873"</f>
        <v>201500100873</v>
      </c>
      <c r="C17" s="3">
        <v>116696</v>
      </c>
      <c r="D17" s="3" t="s">
        <v>74</v>
      </c>
      <c r="E17" s="3">
        <v>10048133521</v>
      </c>
      <c r="F17" s="3" t="s">
        <v>75</v>
      </c>
      <c r="G17" s="3" t="s">
        <v>76</v>
      </c>
      <c r="H17" s="3" t="s">
        <v>22</v>
      </c>
      <c r="I17" s="3" t="s">
        <v>23</v>
      </c>
      <c r="J17" s="3" t="s">
        <v>22</v>
      </c>
      <c r="K17" s="3" t="s">
        <v>24</v>
      </c>
      <c r="L17" s="3" t="s">
        <v>77</v>
      </c>
      <c r="M17" s="3"/>
      <c r="N17" s="3"/>
      <c r="O17" s="3">
        <v>110</v>
      </c>
      <c r="P17" s="4">
        <v>42216</v>
      </c>
      <c r="Q17" s="3" t="s">
        <v>26</v>
      </c>
      <c r="R17" s="3" t="s">
        <v>75</v>
      </c>
    </row>
    <row r="18" spans="1:18" ht="27.95" x14ac:dyDescent="0.3">
      <c r="A18" s="5">
        <v>12</v>
      </c>
      <c r="B18" s="5" t="str">
        <f>"201600099952"</f>
        <v>201600099952</v>
      </c>
      <c r="C18" s="5">
        <v>122572</v>
      </c>
      <c r="D18" s="5" t="s">
        <v>78</v>
      </c>
      <c r="E18" s="5">
        <v>10048082713</v>
      </c>
      <c r="F18" s="5" t="s">
        <v>79</v>
      </c>
      <c r="G18" s="5" t="s">
        <v>80</v>
      </c>
      <c r="H18" s="5" t="s">
        <v>22</v>
      </c>
      <c r="I18" s="5" t="s">
        <v>23</v>
      </c>
      <c r="J18" s="5" t="s">
        <v>71</v>
      </c>
      <c r="K18" s="5" t="s">
        <v>24</v>
      </c>
      <c r="L18" s="5" t="s">
        <v>25</v>
      </c>
      <c r="M18" s="5" t="s">
        <v>40</v>
      </c>
      <c r="N18" s="5"/>
      <c r="O18" s="5">
        <v>260</v>
      </c>
      <c r="P18" s="6">
        <v>42556</v>
      </c>
      <c r="Q18" s="5" t="s">
        <v>26</v>
      </c>
      <c r="R18" s="5" t="s">
        <v>79</v>
      </c>
    </row>
    <row r="19" spans="1:18" ht="27.95" x14ac:dyDescent="0.3">
      <c r="A19" s="3">
        <v>13</v>
      </c>
      <c r="B19" s="3" t="str">
        <f>"201700143397"</f>
        <v>201700143397</v>
      </c>
      <c r="C19" s="3">
        <v>131641</v>
      </c>
      <c r="D19" s="3" t="s">
        <v>81</v>
      </c>
      <c r="E19" s="3">
        <v>20490912739</v>
      </c>
      <c r="F19" s="3" t="s">
        <v>82</v>
      </c>
      <c r="G19" s="3" t="s">
        <v>83</v>
      </c>
      <c r="H19" s="3" t="s">
        <v>22</v>
      </c>
      <c r="I19" s="3" t="s">
        <v>23</v>
      </c>
      <c r="J19" s="3" t="s">
        <v>71</v>
      </c>
      <c r="K19" s="3" t="s">
        <v>24</v>
      </c>
      <c r="L19" s="3" t="s">
        <v>25</v>
      </c>
      <c r="M19" s="3" t="s">
        <v>40</v>
      </c>
      <c r="N19" s="3"/>
      <c r="O19" s="3">
        <v>260</v>
      </c>
      <c r="P19" s="4">
        <v>42983</v>
      </c>
      <c r="Q19" s="3" t="s">
        <v>26</v>
      </c>
      <c r="R19" s="3" t="s">
        <v>84</v>
      </c>
    </row>
    <row r="20" spans="1:18" ht="27.95" x14ac:dyDescent="0.3">
      <c r="A20" s="5">
        <v>14</v>
      </c>
      <c r="B20" s="5" t="str">
        <f>"201800129466"</f>
        <v>201800129466</v>
      </c>
      <c r="C20" s="5">
        <v>137897</v>
      </c>
      <c r="D20" s="5" t="s">
        <v>85</v>
      </c>
      <c r="E20" s="5">
        <v>10048101017</v>
      </c>
      <c r="F20" s="5" t="s">
        <v>86</v>
      </c>
      <c r="G20" s="5" t="s">
        <v>87</v>
      </c>
      <c r="H20" s="5" t="s">
        <v>22</v>
      </c>
      <c r="I20" s="5" t="s">
        <v>30</v>
      </c>
      <c r="J20" s="5" t="s">
        <v>31</v>
      </c>
      <c r="K20" s="5" t="s">
        <v>88</v>
      </c>
      <c r="L20" s="5" t="s">
        <v>89</v>
      </c>
      <c r="M20" s="5" t="s">
        <v>90</v>
      </c>
      <c r="N20" s="5"/>
      <c r="O20" s="5">
        <v>220</v>
      </c>
      <c r="P20" s="6">
        <v>43315</v>
      </c>
      <c r="Q20" s="5" t="s">
        <v>26</v>
      </c>
      <c r="R20" s="5" t="s">
        <v>86</v>
      </c>
    </row>
    <row r="21" spans="1:18" ht="27.95" x14ac:dyDescent="0.3">
      <c r="A21" s="3">
        <v>15</v>
      </c>
      <c r="B21" s="3" t="str">
        <f>"201600099956"</f>
        <v>201600099956</v>
      </c>
      <c r="C21" s="3">
        <v>122571</v>
      </c>
      <c r="D21" s="3" t="s">
        <v>91</v>
      </c>
      <c r="E21" s="3">
        <v>10048082713</v>
      </c>
      <c r="F21" s="3" t="s">
        <v>79</v>
      </c>
      <c r="G21" s="3" t="s">
        <v>92</v>
      </c>
      <c r="H21" s="3" t="s">
        <v>22</v>
      </c>
      <c r="I21" s="3" t="s">
        <v>30</v>
      </c>
      <c r="J21" s="3" t="s">
        <v>39</v>
      </c>
      <c r="K21" s="3" t="s">
        <v>24</v>
      </c>
      <c r="L21" s="3" t="s">
        <v>25</v>
      </c>
      <c r="M21" s="3" t="s">
        <v>40</v>
      </c>
      <c r="N21" s="3"/>
      <c r="O21" s="3">
        <v>260</v>
      </c>
      <c r="P21" s="4">
        <v>42556</v>
      </c>
      <c r="Q21" s="3" t="s">
        <v>26</v>
      </c>
      <c r="R21" s="3" t="s">
        <v>79</v>
      </c>
    </row>
    <row r="22" spans="1:18" ht="27.95" x14ac:dyDescent="0.3">
      <c r="A22" s="5">
        <v>16</v>
      </c>
      <c r="B22" s="5" t="str">
        <f>"201600112131"</f>
        <v>201600112131</v>
      </c>
      <c r="C22" s="5">
        <v>123060</v>
      </c>
      <c r="D22" s="5" t="s">
        <v>93</v>
      </c>
      <c r="E22" s="5">
        <v>10048160641</v>
      </c>
      <c r="F22" s="5" t="s">
        <v>94</v>
      </c>
      <c r="G22" s="5" t="s">
        <v>95</v>
      </c>
      <c r="H22" s="5" t="s">
        <v>22</v>
      </c>
      <c r="I22" s="5" t="s">
        <v>23</v>
      </c>
      <c r="J22" s="5" t="s">
        <v>22</v>
      </c>
      <c r="K22" s="5" t="s">
        <v>24</v>
      </c>
      <c r="L22" s="5" t="s">
        <v>96</v>
      </c>
      <c r="M22" s="5" t="s">
        <v>97</v>
      </c>
      <c r="N22" s="5"/>
      <c r="O22" s="5">
        <v>264</v>
      </c>
      <c r="P22" s="6">
        <v>42578</v>
      </c>
      <c r="Q22" s="5" t="s">
        <v>26</v>
      </c>
      <c r="R22" s="5" t="s">
        <v>94</v>
      </c>
    </row>
    <row r="23" spans="1:18" ht="27.95" x14ac:dyDescent="0.3">
      <c r="A23" s="3">
        <v>17</v>
      </c>
      <c r="B23" s="3" t="str">
        <f>"201600099958"</f>
        <v>201600099958</v>
      </c>
      <c r="C23" s="3">
        <v>122573</v>
      </c>
      <c r="D23" s="3" t="s">
        <v>98</v>
      </c>
      <c r="E23" s="3">
        <v>10048082713</v>
      </c>
      <c r="F23" s="3" t="s">
        <v>79</v>
      </c>
      <c r="G23" s="3" t="s">
        <v>99</v>
      </c>
      <c r="H23" s="3" t="s">
        <v>22</v>
      </c>
      <c r="I23" s="3" t="s">
        <v>23</v>
      </c>
      <c r="J23" s="3" t="s">
        <v>71</v>
      </c>
      <c r="K23" s="3" t="s">
        <v>24</v>
      </c>
      <c r="L23" s="3" t="s">
        <v>25</v>
      </c>
      <c r="M23" s="3" t="s">
        <v>40</v>
      </c>
      <c r="N23" s="3"/>
      <c r="O23" s="3">
        <v>260</v>
      </c>
      <c r="P23" s="4">
        <v>42556</v>
      </c>
      <c r="Q23" s="3" t="s">
        <v>26</v>
      </c>
      <c r="R23" s="3" t="s">
        <v>79</v>
      </c>
    </row>
    <row r="24" spans="1:18" ht="27.95" x14ac:dyDescent="0.3">
      <c r="A24" s="5">
        <v>18</v>
      </c>
      <c r="B24" s="5" t="str">
        <f>"202000099886"</f>
        <v>202000099886</v>
      </c>
      <c r="C24" s="5">
        <v>150413</v>
      </c>
      <c r="D24" s="5" t="s">
        <v>100</v>
      </c>
      <c r="E24" s="5">
        <v>10409215179</v>
      </c>
      <c r="F24" s="5" t="s">
        <v>101</v>
      </c>
      <c r="G24" s="5" t="s">
        <v>102</v>
      </c>
      <c r="H24" s="5" t="s">
        <v>22</v>
      </c>
      <c r="I24" s="5" t="s">
        <v>30</v>
      </c>
      <c r="J24" s="5" t="s">
        <v>31</v>
      </c>
      <c r="K24" s="5" t="s">
        <v>24</v>
      </c>
      <c r="L24" s="5" t="s">
        <v>25</v>
      </c>
      <c r="M24" s="5"/>
      <c r="N24" s="5"/>
      <c r="O24" s="5">
        <v>220</v>
      </c>
      <c r="P24" s="6">
        <v>44049</v>
      </c>
      <c r="Q24" s="5" t="s">
        <v>26</v>
      </c>
      <c r="R24" s="5" t="s">
        <v>103</v>
      </c>
    </row>
    <row r="25" spans="1:18" ht="27.95" x14ac:dyDescent="0.3">
      <c r="A25" s="3">
        <v>19</v>
      </c>
      <c r="B25" s="3" t="str">
        <f>"201900158461"</f>
        <v>201900158461</v>
      </c>
      <c r="C25" s="3">
        <v>146839</v>
      </c>
      <c r="D25" s="3" t="s">
        <v>104</v>
      </c>
      <c r="E25" s="3">
        <v>10453949970</v>
      </c>
      <c r="F25" s="3" t="s">
        <v>105</v>
      </c>
      <c r="G25" s="3" t="s">
        <v>106</v>
      </c>
      <c r="H25" s="3" t="s">
        <v>22</v>
      </c>
      <c r="I25" s="3" t="s">
        <v>30</v>
      </c>
      <c r="J25" s="3" t="s">
        <v>39</v>
      </c>
      <c r="K25" s="3" t="s">
        <v>24</v>
      </c>
      <c r="L25" s="3" t="s">
        <v>25</v>
      </c>
      <c r="M25" s="3" t="s">
        <v>107</v>
      </c>
      <c r="N25" s="3"/>
      <c r="O25" s="3">
        <v>240</v>
      </c>
      <c r="P25" s="4">
        <v>43734</v>
      </c>
      <c r="Q25" s="3" t="s">
        <v>26</v>
      </c>
      <c r="R25" s="3" t="s">
        <v>105</v>
      </c>
    </row>
    <row r="26" spans="1:18" ht="27.95" x14ac:dyDescent="0.3">
      <c r="A26" s="5">
        <v>20</v>
      </c>
      <c r="B26" s="5" t="str">
        <f>"201900082562"</f>
        <v>201900082562</v>
      </c>
      <c r="C26" s="5">
        <v>144224</v>
      </c>
      <c r="D26" s="5" t="s">
        <v>108</v>
      </c>
      <c r="E26" s="5">
        <v>20602175139</v>
      </c>
      <c r="F26" s="5" t="s">
        <v>109</v>
      </c>
      <c r="G26" s="5" t="s">
        <v>110</v>
      </c>
      <c r="H26" s="5" t="s">
        <v>22</v>
      </c>
      <c r="I26" s="5" t="s">
        <v>23</v>
      </c>
      <c r="J26" s="5" t="s">
        <v>71</v>
      </c>
      <c r="K26" s="5" t="s">
        <v>24</v>
      </c>
      <c r="L26" s="5" t="s">
        <v>25</v>
      </c>
      <c r="M26" s="5" t="s">
        <v>40</v>
      </c>
      <c r="N26" s="5"/>
      <c r="O26" s="5">
        <v>260</v>
      </c>
      <c r="P26" s="6">
        <v>43607</v>
      </c>
      <c r="Q26" s="5" t="s">
        <v>26</v>
      </c>
      <c r="R26" s="5" t="s">
        <v>111</v>
      </c>
    </row>
    <row r="27" spans="1:18" ht="27.95" x14ac:dyDescent="0.3">
      <c r="A27" s="3">
        <v>21</v>
      </c>
      <c r="B27" s="3" t="str">
        <f>"201800004160"</f>
        <v>201800004160</v>
      </c>
      <c r="C27" s="3">
        <v>133974</v>
      </c>
      <c r="D27" s="3" t="s">
        <v>112</v>
      </c>
      <c r="E27" s="3">
        <v>10048187531</v>
      </c>
      <c r="F27" s="3" t="s">
        <v>113</v>
      </c>
      <c r="G27" s="3" t="s">
        <v>114</v>
      </c>
      <c r="H27" s="3" t="s">
        <v>22</v>
      </c>
      <c r="I27" s="3" t="s">
        <v>30</v>
      </c>
      <c r="J27" s="3" t="s">
        <v>31</v>
      </c>
      <c r="K27" s="3" t="s">
        <v>24</v>
      </c>
      <c r="L27" s="3" t="s">
        <v>25</v>
      </c>
      <c r="M27" s="3"/>
      <c r="N27" s="3"/>
      <c r="O27" s="3">
        <v>220</v>
      </c>
      <c r="P27" s="4">
        <v>43110</v>
      </c>
      <c r="Q27" s="3" t="s">
        <v>26</v>
      </c>
      <c r="R27" s="3" t="s">
        <v>113</v>
      </c>
    </row>
    <row r="28" spans="1:18" ht="27.95" x14ac:dyDescent="0.3">
      <c r="A28" s="5">
        <v>22</v>
      </c>
      <c r="B28" s="5" t="str">
        <f>"201600146589"</f>
        <v>201600146589</v>
      </c>
      <c r="C28" s="5">
        <v>124329</v>
      </c>
      <c r="D28" s="5" t="s">
        <v>115</v>
      </c>
      <c r="E28" s="5">
        <v>10048182271</v>
      </c>
      <c r="F28" s="5" t="s">
        <v>116</v>
      </c>
      <c r="G28" s="5" t="s">
        <v>117</v>
      </c>
      <c r="H28" s="5" t="s">
        <v>22</v>
      </c>
      <c r="I28" s="5" t="s">
        <v>30</v>
      </c>
      <c r="J28" s="5" t="s">
        <v>31</v>
      </c>
      <c r="K28" s="5" t="s">
        <v>24</v>
      </c>
      <c r="L28" s="5" t="s">
        <v>25</v>
      </c>
      <c r="M28" s="5" t="s">
        <v>32</v>
      </c>
      <c r="N28" s="5"/>
      <c r="O28" s="5">
        <v>264</v>
      </c>
      <c r="P28" s="6">
        <v>42648</v>
      </c>
      <c r="Q28" s="5" t="s">
        <v>26</v>
      </c>
      <c r="R28" s="5" t="s">
        <v>116</v>
      </c>
    </row>
    <row r="29" spans="1:18" ht="27.95" x14ac:dyDescent="0.3">
      <c r="A29" s="3">
        <v>23</v>
      </c>
      <c r="B29" s="3" t="str">
        <f>"202000029489"</f>
        <v>202000029489</v>
      </c>
      <c r="C29" s="3">
        <v>149271</v>
      </c>
      <c r="D29" s="3" t="s">
        <v>118</v>
      </c>
      <c r="E29" s="3">
        <v>10489015833</v>
      </c>
      <c r="F29" s="3" t="s">
        <v>119</v>
      </c>
      <c r="G29" s="3" t="s">
        <v>120</v>
      </c>
      <c r="H29" s="3" t="s">
        <v>22</v>
      </c>
      <c r="I29" s="3" t="s">
        <v>30</v>
      </c>
      <c r="J29" s="3" t="s">
        <v>31</v>
      </c>
      <c r="K29" s="3" t="s">
        <v>24</v>
      </c>
      <c r="L29" s="3" t="s">
        <v>25</v>
      </c>
      <c r="M29" s="3"/>
      <c r="N29" s="3"/>
      <c r="O29" s="3">
        <v>220</v>
      </c>
      <c r="P29" s="4">
        <v>43878</v>
      </c>
      <c r="Q29" s="3" t="s">
        <v>26</v>
      </c>
      <c r="R29" s="3" t="s">
        <v>121</v>
      </c>
    </row>
    <row r="30" spans="1:18" ht="41.95" x14ac:dyDescent="0.3">
      <c r="A30" s="5">
        <v>24</v>
      </c>
      <c r="B30" s="5" t="str">
        <f>"201600116715"</f>
        <v>201600116715</v>
      </c>
      <c r="C30" s="5">
        <v>123207</v>
      </c>
      <c r="D30" s="5" t="s">
        <v>122</v>
      </c>
      <c r="E30" s="5">
        <v>20527038678</v>
      </c>
      <c r="F30" s="5" t="s">
        <v>123</v>
      </c>
      <c r="G30" s="5" t="s">
        <v>124</v>
      </c>
      <c r="H30" s="5" t="s">
        <v>22</v>
      </c>
      <c r="I30" s="5" t="s">
        <v>125</v>
      </c>
      <c r="J30" s="5" t="s">
        <v>126</v>
      </c>
      <c r="K30" s="5" t="s">
        <v>55</v>
      </c>
      <c r="L30" s="5" t="s">
        <v>96</v>
      </c>
      <c r="M30" s="5" t="s">
        <v>127</v>
      </c>
      <c r="N30" s="5"/>
      <c r="O30" s="5">
        <v>260</v>
      </c>
      <c r="P30" s="6">
        <v>42591</v>
      </c>
      <c r="Q30" s="5" t="s">
        <v>26</v>
      </c>
      <c r="R30" s="5" t="s">
        <v>128</v>
      </c>
    </row>
    <row r="31" spans="1:18" ht="27.95" x14ac:dyDescent="0.3">
      <c r="A31" s="3">
        <v>25</v>
      </c>
      <c r="B31" s="3" t="str">
        <f>"201600093713"</f>
        <v>201600093713</v>
      </c>
      <c r="C31" s="3">
        <v>122339</v>
      </c>
      <c r="D31" s="3" t="s">
        <v>129</v>
      </c>
      <c r="E31" s="3">
        <v>10048041928</v>
      </c>
      <c r="F31" s="3" t="s">
        <v>130</v>
      </c>
      <c r="G31" s="3" t="s">
        <v>131</v>
      </c>
      <c r="H31" s="3" t="s">
        <v>22</v>
      </c>
      <c r="I31" s="3" t="s">
        <v>30</v>
      </c>
      <c r="J31" s="3" t="s">
        <v>31</v>
      </c>
      <c r="K31" s="3" t="s">
        <v>24</v>
      </c>
      <c r="L31" s="3" t="s">
        <v>25</v>
      </c>
      <c r="M31" s="3" t="s">
        <v>40</v>
      </c>
      <c r="N31" s="3"/>
      <c r="O31" s="3">
        <v>260</v>
      </c>
      <c r="P31" s="4">
        <v>42542</v>
      </c>
      <c r="Q31" s="3" t="s">
        <v>26</v>
      </c>
      <c r="R31" s="3" t="s">
        <v>130</v>
      </c>
    </row>
    <row r="32" spans="1:18" ht="27.95" x14ac:dyDescent="0.3">
      <c r="A32" s="5">
        <v>26</v>
      </c>
      <c r="B32" s="5" t="str">
        <f>"202000118948"</f>
        <v>202000118948</v>
      </c>
      <c r="C32" s="5">
        <v>151091</v>
      </c>
      <c r="D32" s="5" t="s">
        <v>132</v>
      </c>
      <c r="E32" s="5">
        <v>20542807343</v>
      </c>
      <c r="F32" s="5" t="s">
        <v>133</v>
      </c>
      <c r="G32" s="5" t="s">
        <v>134</v>
      </c>
      <c r="H32" s="5" t="s">
        <v>22</v>
      </c>
      <c r="I32" s="5" t="s">
        <v>30</v>
      </c>
      <c r="J32" s="5" t="s">
        <v>39</v>
      </c>
      <c r="K32" s="5" t="s">
        <v>24</v>
      </c>
      <c r="L32" s="5" t="s">
        <v>25</v>
      </c>
      <c r="M32" s="5"/>
      <c r="N32" s="5"/>
      <c r="O32" s="5">
        <v>220</v>
      </c>
      <c r="P32" s="6">
        <v>44081</v>
      </c>
      <c r="Q32" s="5" t="s">
        <v>26</v>
      </c>
      <c r="R32" s="5" t="s">
        <v>135</v>
      </c>
    </row>
    <row r="33" spans="1:18" ht="27.95" x14ac:dyDescent="0.3">
      <c r="A33" s="3">
        <v>27</v>
      </c>
      <c r="B33" s="3" t="str">
        <f>"202000098550"</f>
        <v>202000098550</v>
      </c>
      <c r="C33" s="3">
        <v>150445</v>
      </c>
      <c r="D33" s="3" t="s">
        <v>136</v>
      </c>
      <c r="E33" s="3">
        <v>10800092685</v>
      </c>
      <c r="F33" s="3" t="s">
        <v>137</v>
      </c>
      <c r="G33" s="3" t="s">
        <v>138</v>
      </c>
      <c r="H33" s="3" t="s">
        <v>22</v>
      </c>
      <c r="I33" s="3" t="s">
        <v>30</v>
      </c>
      <c r="J33" s="3" t="s">
        <v>39</v>
      </c>
      <c r="K33" s="3" t="s">
        <v>24</v>
      </c>
      <c r="L33" s="3" t="s">
        <v>25</v>
      </c>
      <c r="M33" s="3" t="s">
        <v>139</v>
      </c>
      <c r="N33" s="3"/>
      <c r="O33" s="3">
        <v>256</v>
      </c>
      <c r="P33" s="4">
        <v>44050</v>
      </c>
      <c r="Q33" s="3" t="s">
        <v>26</v>
      </c>
      <c r="R33" s="3" t="s">
        <v>140</v>
      </c>
    </row>
    <row r="34" spans="1:18" ht="27.95" x14ac:dyDescent="0.3">
      <c r="A34" s="5">
        <v>28</v>
      </c>
      <c r="B34" s="5" t="str">
        <f>"201800005267"</f>
        <v>201800005267</v>
      </c>
      <c r="C34" s="5">
        <v>13399</v>
      </c>
      <c r="D34" s="5" t="s">
        <v>141</v>
      </c>
      <c r="E34" s="5">
        <v>10251876911</v>
      </c>
      <c r="F34" s="5" t="s">
        <v>142</v>
      </c>
      <c r="G34" s="5" t="s">
        <v>143</v>
      </c>
      <c r="H34" s="5" t="s">
        <v>22</v>
      </c>
      <c r="I34" s="5" t="s">
        <v>30</v>
      </c>
      <c r="J34" s="5" t="s">
        <v>31</v>
      </c>
      <c r="K34" s="5" t="s">
        <v>24</v>
      </c>
      <c r="L34" s="5" t="s">
        <v>144</v>
      </c>
      <c r="M34" s="5"/>
      <c r="N34" s="5"/>
      <c r="O34" s="5">
        <v>165</v>
      </c>
      <c r="P34" s="6">
        <v>43111</v>
      </c>
      <c r="Q34" s="5" t="s">
        <v>26</v>
      </c>
      <c r="R34" s="5" t="s">
        <v>145</v>
      </c>
    </row>
    <row r="35" spans="1:18" ht="27.95" x14ac:dyDescent="0.3">
      <c r="A35" s="3">
        <v>29</v>
      </c>
      <c r="B35" s="3" t="str">
        <f>"201500091489"</f>
        <v>201500091489</v>
      </c>
      <c r="C35" s="3">
        <v>116372</v>
      </c>
      <c r="D35" s="3" t="s">
        <v>146</v>
      </c>
      <c r="E35" s="3">
        <v>10251819101</v>
      </c>
      <c r="F35" s="3" t="s">
        <v>147</v>
      </c>
      <c r="G35" s="3" t="s">
        <v>148</v>
      </c>
      <c r="H35" s="3" t="s">
        <v>22</v>
      </c>
      <c r="I35" s="3" t="s">
        <v>30</v>
      </c>
      <c r="J35" s="3" t="s">
        <v>39</v>
      </c>
      <c r="K35" s="3" t="s">
        <v>24</v>
      </c>
      <c r="L35" s="3" t="s">
        <v>149</v>
      </c>
      <c r="M35" s="3" t="s">
        <v>57</v>
      </c>
      <c r="N35" s="3"/>
      <c r="O35" s="3">
        <v>260</v>
      </c>
      <c r="P35" s="4">
        <v>42195</v>
      </c>
      <c r="Q35" s="3" t="s">
        <v>26</v>
      </c>
      <c r="R35" s="3" t="s">
        <v>147</v>
      </c>
    </row>
    <row r="36" spans="1:18" ht="27.95" x14ac:dyDescent="0.3">
      <c r="A36" s="5">
        <v>30</v>
      </c>
      <c r="B36" s="5" t="str">
        <f>"201600137482"</f>
        <v>201600137482</v>
      </c>
      <c r="C36" s="5">
        <v>123995</v>
      </c>
      <c r="D36" s="5" t="s">
        <v>150</v>
      </c>
      <c r="E36" s="5">
        <v>10238638254</v>
      </c>
      <c r="F36" s="5" t="s">
        <v>151</v>
      </c>
      <c r="G36" s="5" t="s">
        <v>152</v>
      </c>
      <c r="H36" s="5" t="s">
        <v>22</v>
      </c>
      <c r="I36" s="5" t="s">
        <v>23</v>
      </c>
      <c r="J36" s="5" t="s">
        <v>22</v>
      </c>
      <c r="K36" s="5" t="s">
        <v>24</v>
      </c>
      <c r="L36" s="5" t="s">
        <v>149</v>
      </c>
      <c r="M36" s="5" t="s">
        <v>153</v>
      </c>
      <c r="N36" s="5"/>
      <c r="O36" s="5">
        <v>264</v>
      </c>
      <c r="P36" s="6">
        <v>42632</v>
      </c>
      <c r="Q36" s="5" t="s">
        <v>26</v>
      </c>
      <c r="R36" s="5" t="s">
        <v>151</v>
      </c>
    </row>
    <row r="37" spans="1:18" ht="27.95" x14ac:dyDescent="0.3">
      <c r="A37" s="3">
        <v>31</v>
      </c>
      <c r="B37" s="3" t="str">
        <f>"202000120820"</f>
        <v>202000120820</v>
      </c>
      <c r="C37" s="3">
        <v>151141</v>
      </c>
      <c r="D37" s="3" t="s">
        <v>154</v>
      </c>
      <c r="E37" s="3">
        <v>10407971138</v>
      </c>
      <c r="F37" s="3" t="s">
        <v>155</v>
      </c>
      <c r="G37" s="3" t="s">
        <v>156</v>
      </c>
      <c r="H37" s="3" t="s">
        <v>22</v>
      </c>
      <c r="I37" s="3" t="s">
        <v>30</v>
      </c>
      <c r="J37" s="3" t="s">
        <v>31</v>
      </c>
      <c r="K37" s="3" t="s">
        <v>24</v>
      </c>
      <c r="L37" s="3" t="s">
        <v>25</v>
      </c>
      <c r="M37" s="3"/>
      <c r="N37" s="3"/>
      <c r="O37" s="3">
        <v>220</v>
      </c>
      <c r="P37" s="4">
        <v>44083</v>
      </c>
      <c r="Q37" s="3" t="s">
        <v>26</v>
      </c>
      <c r="R37" s="3" t="s">
        <v>155</v>
      </c>
    </row>
    <row r="38" spans="1:18" ht="27.95" x14ac:dyDescent="0.3">
      <c r="A38" s="5">
        <v>32</v>
      </c>
      <c r="B38" s="5" t="str">
        <f>"201900100851"</f>
        <v>201900100851</v>
      </c>
      <c r="C38" s="5">
        <v>144811</v>
      </c>
      <c r="D38" s="5" t="s">
        <v>157</v>
      </c>
      <c r="E38" s="5">
        <v>10048168537</v>
      </c>
      <c r="F38" s="5" t="s">
        <v>158</v>
      </c>
      <c r="G38" s="5" t="s">
        <v>159</v>
      </c>
      <c r="H38" s="5" t="s">
        <v>22</v>
      </c>
      <c r="I38" s="5" t="s">
        <v>23</v>
      </c>
      <c r="J38" s="5" t="s">
        <v>22</v>
      </c>
      <c r="K38" s="5" t="s">
        <v>24</v>
      </c>
      <c r="L38" s="5" t="s">
        <v>25</v>
      </c>
      <c r="M38" s="5" t="s">
        <v>160</v>
      </c>
      <c r="N38" s="5"/>
      <c r="O38" s="5">
        <v>256</v>
      </c>
      <c r="P38" s="6">
        <v>43637</v>
      </c>
      <c r="Q38" s="5" t="s">
        <v>26</v>
      </c>
      <c r="R38" s="5" t="s">
        <v>158</v>
      </c>
    </row>
    <row r="39" spans="1:18" ht="27.95" x14ac:dyDescent="0.3">
      <c r="A39" s="3">
        <v>33</v>
      </c>
      <c r="B39" s="3" t="str">
        <f>"201700117667"</f>
        <v>201700117667</v>
      </c>
      <c r="C39" s="3">
        <v>125694</v>
      </c>
      <c r="D39" s="3" t="s">
        <v>161</v>
      </c>
      <c r="E39" s="3">
        <v>10423698131</v>
      </c>
      <c r="F39" s="3" t="s">
        <v>162</v>
      </c>
      <c r="G39" s="3" t="s">
        <v>163</v>
      </c>
      <c r="H39" s="3" t="s">
        <v>22</v>
      </c>
      <c r="I39" s="3" t="s">
        <v>30</v>
      </c>
      <c r="J39" s="3" t="s">
        <v>31</v>
      </c>
      <c r="K39" s="3" t="s">
        <v>24</v>
      </c>
      <c r="L39" s="3" t="s">
        <v>45</v>
      </c>
      <c r="M39" s="3"/>
      <c r="N39" s="3"/>
      <c r="O39" s="3">
        <v>220</v>
      </c>
      <c r="P39" s="4">
        <v>42940</v>
      </c>
      <c r="Q39" s="3" t="s">
        <v>26</v>
      </c>
      <c r="R39" s="3" t="s">
        <v>162</v>
      </c>
    </row>
    <row r="40" spans="1:18" ht="27.95" x14ac:dyDescent="0.3">
      <c r="A40" s="5">
        <v>34</v>
      </c>
      <c r="B40" s="5" t="str">
        <f>"201600146591"</f>
        <v>201600146591</v>
      </c>
      <c r="C40" s="5">
        <v>124328</v>
      </c>
      <c r="D40" s="5" t="s">
        <v>164</v>
      </c>
      <c r="E40" s="5">
        <v>10403554109</v>
      </c>
      <c r="F40" s="5" t="s">
        <v>28</v>
      </c>
      <c r="G40" s="5" t="s">
        <v>165</v>
      </c>
      <c r="H40" s="5" t="s">
        <v>22</v>
      </c>
      <c r="I40" s="5" t="s">
        <v>30</v>
      </c>
      <c r="J40" s="5" t="s">
        <v>31</v>
      </c>
      <c r="K40" s="5" t="s">
        <v>24</v>
      </c>
      <c r="L40" s="5" t="s">
        <v>25</v>
      </c>
      <c r="M40" s="5" t="s">
        <v>32</v>
      </c>
      <c r="N40" s="5"/>
      <c r="O40" s="5">
        <v>264</v>
      </c>
      <c r="P40" s="6">
        <v>42648</v>
      </c>
      <c r="Q40" s="5" t="s">
        <v>26</v>
      </c>
      <c r="R40" s="5" t="s">
        <v>28</v>
      </c>
    </row>
    <row r="41" spans="1:18" ht="27.95" x14ac:dyDescent="0.3">
      <c r="A41" s="3">
        <v>35</v>
      </c>
      <c r="B41" s="3" t="str">
        <f>"201600146592"</f>
        <v>201600146592</v>
      </c>
      <c r="C41" s="3">
        <v>124327</v>
      </c>
      <c r="D41" s="3" t="s">
        <v>166</v>
      </c>
      <c r="E41" s="3">
        <v>10048182271</v>
      </c>
      <c r="F41" s="3" t="s">
        <v>116</v>
      </c>
      <c r="G41" s="3" t="s">
        <v>167</v>
      </c>
      <c r="H41" s="3" t="s">
        <v>22</v>
      </c>
      <c r="I41" s="3" t="s">
        <v>30</v>
      </c>
      <c r="J41" s="3" t="s">
        <v>31</v>
      </c>
      <c r="K41" s="3" t="s">
        <v>24</v>
      </c>
      <c r="L41" s="3" t="s">
        <v>25</v>
      </c>
      <c r="M41" s="3" t="s">
        <v>32</v>
      </c>
      <c r="N41" s="3"/>
      <c r="O41" s="3">
        <v>264</v>
      </c>
      <c r="P41" s="4">
        <v>42648</v>
      </c>
      <c r="Q41" s="3" t="s">
        <v>26</v>
      </c>
      <c r="R41" s="3" t="s">
        <v>116</v>
      </c>
    </row>
    <row r="42" spans="1:18" ht="27.95" x14ac:dyDescent="0.3">
      <c r="A42" s="5">
        <v>36</v>
      </c>
      <c r="B42" s="5" t="str">
        <f>"201600112813"</f>
        <v>201600112813</v>
      </c>
      <c r="C42" s="5">
        <v>123085</v>
      </c>
      <c r="D42" s="5" t="s">
        <v>168</v>
      </c>
      <c r="E42" s="5">
        <v>20170258305</v>
      </c>
      <c r="F42" s="5" t="s">
        <v>169</v>
      </c>
      <c r="G42" s="5" t="s">
        <v>170</v>
      </c>
      <c r="H42" s="5" t="s">
        <v>22</v>
      </c>
      <c r="I42" s="5" t="s">
        <v>30</v>
      </c>
      <c r="J42" s="5" t="s">
        <v>171</v>
      </c>
      <c r="K42" s="5" t="s">
        <v>172</v>
      </c>
      <c r="L42" s="5" t="s">
        <v>149</v>
      </c>
      <c r="M42" s="5" t="s">
        <v>57</v>
      </c>
      <c r="N42" s="5"/>
      <c r="O42" s="5">
        <v>260</v>
      </c>
      <c r="P42" s="6">
        <v>42583</v>
      </c>
      <c r="Q42" s="5" t="s">
        <v>26</v>
      </c>
      <c r="R42" s="5" t="s">
        <v>173</v>
      </c>
    </row>
    <row r="43" spans="1:18" ht="27.95" x14ac:dyDescent="0.3">
      <c r="A43" s="3">
        <v>37</v>
      </c>
      <c r="B43" s="3" t="str">
        <f>"201600146593"</f>
        <v>201600146593</v>
      </c>
      <c r="C43" s="3">
        <v>124326</v>
      </c>
      <c r="D43" s="3" t="s">
        <v>174</v>
      </c>
      <c r="E43" s="3">
        <v>10048182271</v>
      </c>
      <c r="F43" s="3" t="s">
        <v>116</v>
      </c>
      <c r="G43" s="3" t="s">
        <v>175</v>
      </c>
      <c r="H43" s="3" t="s">
        <v>22</v>
      </c>
      <c r="I43" s="3" t="s">
        <v>30</v>
      </c>
      <c r="J43" s="3" t="s">
        <v>31</v>
      </c>
      <c r="K43" s="3" t="s">
        <v>24</v>
      </c>
      <c r="L43" s="3" t="s">
        <v>25</v>
      </c>
      <c r="M43" s="3" t="s">
        <v>32</v>
      </c>
      <c r="N43" s="3"/>
      <c r="O43" s="3">
        <v>264</v>
      </c>
      <c r="P43" s="4">
        <v>42648</v>
      </c>
      <c r="Q43" s="3" t="s">
        <v>26</v>
      </c>
      <c r="R43" s="3" t="s">
        <v>116</v>
      </c>
    </row>
    <row r="44" spans="1:18" ht="27.95" x14ac:dyDescent="0.3">
      <c r="A44" s="5">
        <v>38</v>
      </c>
      <c r="B44" s="5" t="str">
        <f>"202000114468"</f>
        <v>202000114468</v>
      </c>
      <c r="C44" s="5">
        <v>150941</v>
      </c>
      <c r="D44" s="5" t="s">
        <v>176</v>
      </c>
      <c r="E44" s="5">
        <v>10093575631</v>
      </c>
      <c r="F44" s="5" t="s">
        <v>177</v>
      </c>
      <c r="G44" s="5" t="s">
        <v>178</v>
      </c>
      <c r="H44" s="5" t="s">
        <v>22</v>
      </c>
      <c r="I44" s="5" t="s">
        <v>30</v>
      </c>
      <c r="J44" s="5" t="s">
        <v>31</v>
      </c>
      <c r="K44" s="5" t="s">
        <v>24</v>
      </c>
      <c r="L44" s="5" t="s">
        <v>40</v>
      </c>
      <c r="M44" s="5" t="s">
        <v>25</v>
      </c>
      <c r="N44" s="5"/>
      <c r="O44" s="5">
        <v>260</v>
      </c>
      <c r="P44" s="6">
        <v>44074</v>
      </c>
      <c r="Q44" s="5" t="s">
        <v>26</v>
      </c>
      <c r="R44" s="5" t="s">
        <v>177</v>
      </c>
    </row>
    <row r="45" spans="1:18" ht="27.95" x14ac:dyDescent="0.3">
      <c r="A45" s="3">
        <v>39</v>
      </c>
      <c r="B45" s="3" t="str">
        <f>"201800040510"</f>
        <v>201800040510</v>
      </c>
      <c r="C45" s="3">
        <v>134960</v>
      </c>
      <c r="D45" s="3" t="s">
        <v>179</v>
      </c>
      <c r="E45" s="3">
        <v>10401761298</v>
      </c>
      <c r="F45" s="3" t="s">
        <v>180</v>
      </c>
      <c r="G45" s="3" t="s">
        <v>181</v>
      </c>
      <c r="H45" s="3" t="s">
        <v>22</v>
      </c>
      <c r="I45" s="3" t="s">
        <v>30</v>
      </c>
      <c r="J45" s="3" t="s">
        <v>31</v>
      </c>
      <c r="K45" s="3" t="s">
        <v>24</v>
      </c>
      <c r="L45" s="3" t="s">
        <v>182</v>
      </c>
      <c r="M45" s="3"/>
      <c r="N45" s="3"/>
      <c r="O45" s="3">
        <v>110</v>
      </c>
      <c r="P45" s="4">
        <v>43167</v>
      </c>
      <c r="Q45" s="3" t="s">
        <v>26</v>
      </c>
      <c r="R45" s="3" t="s">
        <v>180</v>
      </c>
    </row>
    <row r="46" spans="1:18" ht="27.95" x14ac:dyDescent="0.3">
      <c r="A46" s="5">
        <v>40</v>
      </c>
      <c r="B46" s="5" t="str">
        <f>"201500090688"</f>
        <v>201500090688</v>
      </c>
      <c r="C46" s="5">
        <v>116345</v>
      </c>
      <c r="D46" s="5" t="s">
        <v>183</v>
      </c>
      <c r="E46" s="5">
        <v>10239998718</v>
      </c>
      <c r="F46" s="5" t="s">
        <v>184</v>
      </c>
      <c r="G46" s="5" t="s">
        <v>185</v>
      </c>
      <c r="H46" s="5" t="s">
        <v>22</v>
      </c>
      <c r="I46" s="5" t="s">
        <v>23</v>
      </c>
      <c r="J46" s="5" t="s">
        <v>22</v>
      </c>
      <c r="K46" s="5" t="s">
        <v>24</v>
      </c>
      <c r="L46" s="5" t="s">
        <v>186</v>
      </c>
      <c r="M46" s="5" t="s">
        <v>187</v>
      </c>
      <c r="N46" s="5"/>
      <c r="O46" s="5">
        <v>256</v>
      </c>
      <c r="P46" s="6">
        <v>42194</v>
      </c>
      <c r="Q46" s="5" t="s">
        <v>26</v>
      </c>
      <c r="R46" s="5" t="s">
        <v>188</v>
      </c>
    </row>
    <row r="47" spans="1:18" ht="27.95" x14ac:dyDescent="0.3">
      <c r="A47" s="3">
        <v>41</v>
      </c>
      <c r="B47" s="3" t="str">
        <f>"201900049406"</f>
        <v>201900049406</v>
      </c>
      <c r="C47" s="3">
        <v>142286</v>
      </c>
      <c r="D47" s="3" t="s">
        <v>189</v>
      </c>
      <c r="E47" s="3">
        <v>10048248093</v>
      </c>
      <c r="F47" s="3" t="s">
        <v>190</v>
      </c>
      <c r="G47" s="3" t="s">
        <v>191</v>
      </c>
      <c r="H47" s="3" t="s">
        <v>22</v>
      </c>
      <c r="I47" s="3" t="s">
        <v>30</v>
      </c>
      <c r="J47" s="3" t="s">
        <v>31</v>
      </c>
      <c r="K47" s="3" t="s">
        <v>24</v>
      </c>
      <c r="L47" s="3" t="s">
        <v>72</v>
      </c>
      <c r="M47" s="3"/>
      <c r="N47" s="3"/>
      <c r="O47" s="3">
        <v>264</v>
      </c>
      <c r="P47" s="4">
        <v>43550</v>
      </c>
      <c r="Q47" s="3" t="s">
        <v>26</v>
      </c>
      <c r="R47" s="3" t="s">
        <v>190</v>
      </c>
    </row>
    <row r="48" spans="1:18" ht="27.95" x14ac:dyDescent="0.3">
      <c r="A48" s="5">
        <v>42</v>
      </c>
      <c r="B48" s="5" t="str">
        <f>"201900088775"</f>
        <v>201900088775</v>
      </c>
      <c r="C48" s="5">
        <v>144440</v>
      </c>
      <c r="D48" s="5" t="s">
        <v>192</v>
      </c>
      <c r="E48" s="5">
        <v>10048191113</v>
      </c>
      <c r="F48" s="5" t="s">
        <v>193</v>
      </c>
      <c r="G48" s="5" t="s">
        <v>194</v>
      </c>
      <c r="H48" s="5" t="s">
        <v>22</v>
      </c>
      <c r="I48" s="5" t="s">
        <v>30</v>
      </c>
      <c r="J48" s="5" t="s">
        <v>39</v>
      </c>
      <c r="K48" s="5" t="s">
        <v>24</v>
      </c>
      <c r="L48" s="5" t="s">
        <v>25</v>
      </c>
      <c r="M48" s="5"/>
      <c r="N48" s="5"/>
      <c r="O48" s="5">
        <v>220</v>
      </c>
      <c r="P48" s="6">
        <v>43619</v>
      </c>
      <c r="Q48" s="5" t="s">
        <v>26</v>
      </c>
      <c r="R48" s="5" t="s">
        <v>193</v>
      </c>
    </row>
    <row r="49" spans="1:18" ht="27.95" x14ac:dyDescent="0.3">
      <c r="A49" s="3">
        <v>43</v>
      </c>
      <c r="B49" s="3" t="str">
        <f>"201900202404"</f>
        <v>201900202404</v>
      </c>
      <c r="C49" s="3">
        <v>148172</v>
      </c>
      <c r="D49" s="3" t="s">
        <v>195</v>
      </c>
      <c r="E49" s="3">
        <v>10800578685</v>
      </c>
      <c r="F49" s="3" t="s">
        <v>196</v>
      </c>
      <c r="G49" s="3" t="s">
        <v>197</v>
      </c>
      <c r="H49" s="3" t="s">
        <v>22</v>
      </c>
      <c r="I49" s="3" t="s">
        <v>23</v>
      </c>
      <c r="J49" s="3" t="s">
        <v>22</v>
      </c>
      <c r="K49" s="3" t="s">
        <v>24</v>
      </c>
      <c r="L49" s="3" t="s">
        <v>25</v>
      </c>
      <c r="M49" s="3" t="s">
        <v>107</v>
      </c>
      <c r="N49" s="3"/>
      <c r="O49" s="3">
        <v>240</v>
      </c>
      <c r="P49" s="4">
        <v>43803</v>
      </c>
      <c r="Q49" s="3" t="s">
        <v>26</v>
      </c>
      <c r="R49" s="3" t="s">
        <v>198</v>
      </c>
    </row>
    <row r="50" spans="1:18" ht="27.95" x14ac:dyDescent="0.3">
      <c r="A50" s="5">
        <v>44</v>
      </c>
      <c r="B50" s="5" t="str">
        <f>"201600063549"</f>
        <v>201600063549</v>
      </c>
      <c r="C50" s="5">
        <v>121178</v>
      </c>
      <c r="D50" s="5" t="s">
        <v>199</v>
      </c>
      <c r="E50" s="5">
        <v>20490912739</v>
      </c>
      <c r="F50" s="5" t="s">
        <v>200</v>
      </c>
      <c r="G50" s="5" t="s">
        <v>201</v>
      </c>
      <c r="H50" s="5" t="s">
        <v>22</v>
      </c>
      <c r="I50" s="5" t="s">
        <v>23</v>
      </c>
      <c r="J50" s="5" t="s">
        <v>71</v>
      </c>
      <c r="K50" s="5" t="s">
        <v>24</v>
      </c>
      <c r="L50" s="5" t="s">
        <v>149</v>
      </c>
      <c r="M50" s="5" t="s">
        <v>57</v>
      </c>
      <c r="N50" s="5"/>
      <c r="O50" s="5">
        <v>260</v>
      </c>
      <c r="P50" s="6">
        <v>42488</v>
      </c>
      <c r="Q50" s="5" t="s">
        <v>26</v>
      </c>
      <c r="R50" s="5" t="s">
        <v>202</v>
      </c>
    </row>
    <row r="51" spans="1:18" ht="27.95" x14ac:dyDescent="0.3">
      <c r="A51" s="3">
        <v>45</v>
      </c>
      <c r="B51" s="3" t="str">
        <f>"201900202408"</f>
        <v>201900202408</v>
      </c>
      <c r="C51" s="3">
        <v>148173</v>
      </c>
      <c r="D51" s="3" t="s">
        <v>203</v>
      </c>
      <c r="E51" s="3">
        <v>10801114003</v>
      </c>
      <c r="F51" s="3" t="s">
        <v>204</v>
      </c>
      <c r="G51" s="3" t="s">
        <v>197</v>
      </c>
      <c r="H51" s="3" t="s">
        <v>22</v>
      </c>
      <c r="I51" s="3" t="s">
        <v>23</v>
      </c>
      <c r="J51" s="3" t="s">
        <v>22</v>
      </c>
      <c r="K51" s="3" t="s">
        <v>24</v>
      </c>
      <c r="L51" s="3" t="s">
        <v>25</v>
      </c>
      <c r="M51" s="3" t="s">
        <v>107</v>
      </c>
      <c r="N51" s="3"/>
      <c r="O51" s="3">
        <v>240</v>
      </c>
      <c r="P51" s="4">
        <v>43803</v>
      </c>
      <c r="Q51" s="3" t="s">
        <v>26</v>
      </c>
      <c r="R51" s="3" t="s">
        <v>204</v>
      </c>
    </row>
    <row r="52" spans="1:18" ht="27.95" x14ac:dyDescent="0.3">
      <c r="A52" s="5">
        <v>46</v>
      </c>
      <c r="B52" s="5" t="str">
        <f>"201700068682"</f>
        <v>201700068682</v>
      </c>
      <c r="C52" s="5">
        <v>126019</v>
      </c>
      <c r="D52" s="5" t="s">
        <v>205</v>
      </c>
      <c r="E52" s="5">
        <v>20490904710</v>
      </c>
      <c r="F52" s="5" t="s">
        <v>37</v>
      </c>
      <c r="G52" s="5" t="s">
        <v>206</v>
      </c>
      <c r="H52" s="5" t="s">
        <v>22</v>
      </c>
      <c r="I52" s="5" t="s">
        <v>23</v>
      </c>
      <c r="J52" s="5" t="s">
        <v>22</v>
      </c>
      <c r="K52" s="5" t="s">
        <v>24</v>
      </c>
      <c r="L52" s="5" t="s">
        <v>40</v>
      </c>
      <c r="M52" s="5" t="s">
        <v>25</v>
      </c>
      <c r="N52" s="5"/>
      <c r="O52" s="5">
        <v>260</v>
      </c>
      <c r="P52" s="6">
        <v>42858</v>
      </c>
      <c r="Q52" s="5" t="s">
        <v>26</v>
      </c>
      <c r="R52" s="5" t="s">
        <v>41</v>
      </c>
    </row>
    <row r="53" spans="1:18" ht="27.95" x14ac:dyDescent="0.3">
      <c r="A53" s="3">
        <v>47</v>
      </c>
      <c r="B53" s="3" t="str">
        <f>"201500109992"</f>
        <v>201500109992</v>
      </c>
      <c r="C53" s="3">
        <v>117046</v>
      </c>
      <c r="D53" s="3" t="s">
        <v>207</v>
      </c>
      <c r="E53" s="3">
        <v>10024126361</v>
      </c>
      <c r="F53" s="3" t="s">
        <v>208</v>
      </c>
      <c r="G53" s="3" t="s">
        <v>209</v>
      </c>
      <c r="H53" s="3" t="s">
        <v>22</v>
      </c>
      <c r="I53" s="3" t="s">
        <v>23</v>
      </c>
      <c r="J53" s="3" t="s">
        <v>22</v>
      </c>
      <c r="K53" s="3" t="s">
        <v>24</v>
      </c>
      <c r="L53" s="3" t="s">
        <v>149</v>
      </c>
      <c r="M53" s="3" t="s">
        <v>210</v>
      </c>
      <c r="N53" s="3"/>
      <c r="O53" s="3">
        <v>260</v>
      </c>
      <c r="P53" s="4">
        <v>42235</v>
      </c>
      <c r="Q53" s="3" t="s">
        <v>26</v>
      </c>
      <c r="R53" s="3" t="s">
        <v>208</v>
      </c>
    </row>
    <row r="54" spans="1:18" ht="27.95" x14ac:dyDescent="0.3">
      <c r="A54" s="5">
        <v>48</v>
      </c>
      <c r="B54" s="5" t="str">
        <f>"202000109405"</f>
        <v>202000109405</v>
      </c>
      <c r="C54" s="5">
        <v>150751</v>
      </c>
      <c r="D54" s="5" t="s">
        <v>211</v>
      </c>
      <c r="E54" s="5">
        <v>10418646433</v>
      </c>
      <c r="F54" s="5" t="s">
        <v>212</v>
      </c>
      <c r="G54" s="5" t="s">
        <v>213</v>
      </c>
      <c r="H54" s="5" t="s">
        <v>22</v>
      </c>
      <c r="I54" s="5" t="s">
        <v>30</v>
      </c>
      <c r="J54" s="5" t="s">
        <v>31</v>
      </c>
      <c r="K54" s="5" t="s">
        <v>24</v>
      </c>
      <c r="L54" s="5" t="s">
        <v>25</v>
      </c>
      <c r="M54" s="5" t="s">
        <v>40</v>
      </c>
      <c r="N54" s="5"/>
      <c r="O54" s="5">
        <v>260</v>
      </c>
      <c r="P54" s="6">
        <v>44064</v>
      </c>
      <c r="Q54" s="5" t="s">
        <v>26</v>
      </c>
      <c r="R54" s="5" t="s">
        <v>212</v>
      </c>
    </row>
    <row r="55" spans="1:18" ht="27.95" x14ac:dyDescent="0.3">
      <c r="A55" s="3">
        <v>49</v>
      </c>
      <c r="B55" s="3" t="str">
        <f>"201600096793"</f>
        <v>201600096793</v>
      </c>
      <c r="C55" s="3">
        <v>122445</v>
      </c>
      <c r="D55" s="3" t="s">
        <v>214</v>
      </c>
      <c r="E55" s="3">
        <v>10048049686</v>
      </c>
      <c r="F55" s="3" t="s">
        <v>215</v>
      </c>
      <c r="G55" s="3" t="s">
        <v>216</v>
      </c>
      <c r="H55" s="3" t="s">
        <v>22</v>
      </c>
      <c r="I55" s="3" t="s">
        <v>30</v>
      </c>
      <c r="J55" s="3" t="s">
        <v>31</v>
      </c>
      <c r="K55" s="3" t="s">
        <v>88</v>
      </c>
      <c r="L55" s="3" t="s">
        <v>144</v>
      </c>
      <c r="M55" s="3" t="s">
        <v>217</v>
      </c>
      <c r="N55" s="3"/>
      <c r="O55" s="3">
        <v>220</v>
      </c>
      <c r="P55" s="4">
        <v>42549</v>
      </c>
      <c r="Q55" s="3" t="s">
        <v>26</v>
      </c>
      <c r="R55" s="3" t="s">
        <v>218</v>
      </c>
    </row>
    <row r="56" spans="1:18" ht="27.95" x14ac:dyDescent="0.3">
      <c r="A56" s="5">
        <v>50</v>
      </c>
      <c r="B56" s="5" t="str">
        <f>"201600093669"</f>
        <v>201600093669</v>
      </c>
      <c r="C56" s="5">
        <v>122337</v>
      </c>
      <c r="D56" s="5" t="s">
        <v>219</v>
      </c>
      <c r="E56" s="5">
        <v>10048041928</v>
      </c>
      <c r="F56" s="5" t="s">
        <v>130</v>
      </c>
      <c r="G56" s="5" t="s">
        <v>220</v>
      </c>
      <c r="H56" s="5" t="s">
        <v>22</v>
      </c>
      <c r="I56" s="5" t="s">
        <v>30</v>
      </c>
      <c r="J56" s="5" t="s">
        <v>31</v>
      </c>
      <c r="K56" s="5" t="s">
        <v>24</v>
      </c>
      <c r="L56" s="5" t="s">
        <v>25</v>
      </c>
      <c r="M56" s="5" t="s">
        <v>40</v>
      </c>
      <c r="N56" s="5"/>
      <c r="O56" s="5">
        <v>260</v>
      </c>
      <c r="P56" s="6">
        <v>42542</v>
      </c>
      <c r="Q56" s="5" t="s">
        <v>26</v>
      </c>
      <c r="R56" s="5" t="s">
        <v>130</v>
      </c>
    </row>
    <row r="57" spans="1:18" ht="27.95" x14ac:dyDescent="0.3">
      <c r="A57" s="3">
        <v>51</v>
      </c>
      <c r="B57" s="3" t="str">
        <f>"201500103667"</f>
        <v>201500103667</v>
      </c>
      <c r="C57" s="3">
        <v>116806</v>
      </c>
      <c r="D57" s="3" t="s">
        <v>221</v>
      </c>
      <c r="E57" s="3">
        <v>10023989056</v>
      </c>
      <c r="F57" s="3" t="s">
        <v>222</v>
      </c>
      <c r="G57" s="3" t="s">
        <v>223</v>
      </c>
      <c r="H57" s="3" t="s">
        <v>22</v>
      </c>
      <c r="I57" s="3" t="s">
        <v>23</v>
      </c>
      <c r="J57" s="3" t="s">
        <v>22</v>
      </c>
      <c r="K57" s="3" t="s">
        <v>24</v>
      </c>
      <c r="L57" s="3" t="s">
        <v>149</v>
      </c>
      <c r="M57" s="3"/>
      <c r="N57" s="3"/>
      <c r="O57" s="3">
        <v>220</v>
      </c>
      <c r="P57" s="4">
        <v>42222</v>
      </c>
      <c r="Q57" s="3" t="s">
        <v>26</v>
      </c>
      <c r="R57" s="3" t="s">
        <v>222</v>
      </c>
    </row>
    <row r="58" spans="1:18" ht="41.95" x14ac:dyDescent="0.3">
      <c r="A58" s="5">
        <v>52</v>
      </c>
      <c r="B58" s="5" t="str">
        <f>"201900139674"</f>
        <v>201900139674</v>
      </c>
      <c r="C58" s="5">
        <v>118048</v>
      </c>
      <c r="D58" s="5" t="s">
        <v>224</v>
      </c>
      <c r="E58" s="5">
        <v>20527044210</v>
      </c>
      <c r="F58" s="5" t="s">
        <v>225</v>
      </c>
      <c r="G58" s="5" t="s">
        <v>226</v>
      </c>
      <c r="H58" s="5" t="s">
        <v>22</v>
      </c>
      <c r="I58" s="5" t="s">
        <v>23</v>
      </c>
      <c r="J58" s="5" t="s">
        <v>22</v>
      </c>
      <c r="K58" s="5" t="s">
        <v>55</v>
      </c>
      <c r="L58" s="5" t="s">
        <v>40</v>
      </c>
      <c r="M58" s="5" t="s">
        <v>182</v>
      </c>
      <c r="N58" s="5" t="s">
        <v>58</v>
      </c>
      <c r="O58" s="5">
        <v>260</v>
      </c>
      <c r="P58" s="6">
        <v>43703</v>
      </c>
      <c r="Q58" s="5" t="s">
        <v>26</v>
      </c>
      <c r="R58" s="5" t="s">
        <v>227</v>
      </c>
    </row>
    <row r="59" spans="1:18" ht="27.95" x14ac:dyDescent="0.3">
      <c r="A59" s="3">
        <v>53</v>
      </c>
      <c r="B59" s="3" t="str">
        <f>"201600136376"</f>
        <v>201600136376</v>
      </c>
      <c r="C59" s="3">
        <v>123967</v>
      </c>
      <c r="D59" s="3" t="s">
        <v>228</v>
      </c>
      <c r="E59" s="3">
        <v>10048042975</v>
      </c>
      <c r="F59" s="3" t="s">
        <v>229</v>
      </c>
      <c r="G59" s="3" t="s">
        <v>230</v>
      </c>
      <c r="H59" s="3" t="s">
        <v>22</v>
      </c>
      <c r="I59" s="3" t="s">
        <v>23</v>
      </c>
      <c r="J59" s="3" t="s">
        <v>71</v>
      </c>
      <c r="K59" s="3" t="s">
        <v>24</v>
      </c>
      <c r="L59" s="3" t="s">
        <v>149</v>
      </c>
      <c r="M59" s="3" t="s">
        <v>57</v>
      </c>
      <c r="N59" s="3"/>
      <c r="O59" s="3">
        <v>260</v>
      </c>
      <c r="P59" s="4">
        <v>42629</v>
      </c>
      <c r="Q59" s="3" t="s">
        <v>26</v>
      </c>
      <c r="R59" s="3" t="s">
        <v>229</v>
      </c>
    </row>
    <row r="60" spans="1:18" ht="27.95" x14ac:dyDescent="0.3">
      <c r="A60" s="5">
        <v>54</v>
      </c>
      <c r="B60" s="5" t="str">
        <f>"201800052671"</f>
        <v>201800052671</v>
      </c>
      <c r="C60" s="5">
        <v>135318</v>
      </c>
      <c r="D60" s="5" t="s">
        <v>231</v>
      </c>
      <c r="E60" s="5">
        <v>10190917806</v>
      </c>
      <c r="F60" s="5" t="s">
        <v>232</v>
      </c>
      <c r="G60" s="5" t="s">
        <v>181</v>
      </c>
      <c r="H60" s="5" t="s">
        <v>22</v>
      </c>
      <c r="I60" s="5" t="s">
        <v>30</v>
      </c>
      <c r="J60" s="5" t="s">
        <v>31</v>
      </c>
      <c r="K60" s="5" t="s">
        <v>24</v>
      </c>
      <c r="L60" s="5" t="s">
        <v>25</v>
      </c>
      <c r="M60" s="5"/>
      <c r="N60" s="5"/>
      <c r="O60" s="5">
        <v>220</v>
      </c>
      <c r="P60" s="6">
        <v>43186</v>
      </c>
      <c r="Q60" s="5" t="s">
        <v>26</v>
      </c>
      <c r="R60" s="5" t="s">
        <v>232</v>
      </c>
    </row>
    <row r="61" spans="1:18" ht="27.95" x14ac:dyDescent="0.3">
      <c r="A61" s="3">
        <v>55</v>
      </c>
      <c r="B61" s="3" t="str">
        <f>"201600098153"</f>
        <v>201600098153</v>
      </c>
      <c r="C61" s="3">
        <v>122514</v>
      </c>
      <c r="D61" s="3" t="s">
        <v>233</v>
      </c>
      <c r="E61" s="3">
        <v>20288049620</v>
      </c>
      <c r="F61" s="3" t="s">
        <v>234</v>
      </c>
      <c r="G61" s="3" t="s">
        <v>235</v>
      </c>
      <c r="H61" s="3" t="s">
        <v>22</v>
      </c>
      <c r="I61" s="3" t="s">
        <v>30</v>
      </c>
      <c r="J61" s="3" t="s">
        <v>171</v>
      </c>
      <c r="K61" s="3" t="s">
        <v>63</v>
      </c>
      <c r="L61" s="3" t="s">
        <v>236</v>
      </c>
      <c r="M61" s="3" t="s">
        <v>237</v>
      </c>
      <c r="N61" s="3" t="s">
        <v>210</v>
      </c>
      <c r="O61" s="3">
        <v>260</v>
      </c>
      <c r="P61" s="4">
        <v>42551</v>
      </c>
      <c r="Q61" s="3" t="s">
        <v>26</v>
      </c>
      <c r="R61" s="3"/>
    </row>
    <row r="62" spans="1:18" ht="27.95" x14ac:dyDescent="0.3">
      <c r="A62" s="5">
        <v>56</v>
      </c>
      <c r="B62" s="5" t="str">
        <f>"202000101315"</f>
        <v>202000101315</v>
      </c>
      <c r="C62" s="5">
        <v>150460</v>
      </c>
      <c r="D62" s="5" t="s">
        <v>238</v>
      </c>
      <c r="E62" s="5">
        <v>10402308252</v>
      </c>
      <c r="F62" s="5" t="s">
        <v>239</v>
      </c>
      <c r="G62" s="5" t="s">
        <v>213</v>
      </c>
      <c r="H62" s="5" t="s">
        <v>22</v>
      </c>
      <c r="I62" s="5" t="s">
        <v>30</v>
      </c>
      <c r="J62" s="5" t="s">
        <v>31</v>
      </c>
      <c r="K62" s="5" t="s">
        <v>24</v>
      </c>
      <c r="L62" s="5" t="s">
        <v>25</v>
      </c>
      <c r="M62" s="5" t="s">
        <v>40</v>
      </c>
      <c r="N62" s="5"/>
      <c r="O62" s="5">
        <v>260</v>
      </c>
      <c r="P62" s="6">
        <v>44057</v>
      </c>
      <c r="Q62" s="5" t="s">
        <v>26</v>
      </c>
      <c r="R62" s="5" t="s">
        <v>240</v>
      </c>
    </row>
    <row r="63" spans="1:18" ht="27.95" x14ac:dyDescent="0.3">
      <c r="A63" s="3">
        <v>57</v>
      </c>
      <c r="B63" s="3" t="str">
        <f>"201500090680"</f>
        <v>201500090680</v>
      </c>
      <c r="C63" s="3">
        <v>116347</v>
      </c>
      <c r="D63" s="3" t="s">
        <v>241</v>
      </c>
      <c r="E63" s="3">
        <v>10048160641</v>
      </c>
      <c r="F63" s="3" t="s">
        <v>94</v>
      </c>
      <c r="G63" s="3" t="s">
        <v>242</v>
      </c>
      <c r="H63" s="3" t="s">
        <v>22</v>
      </c>
      <c r="I63" s="3" t="s">
        <v>23</v>
      </c>
      <c r="J63" s="3" t="s">
        <v>22</v>
      </c>
      <c r="K63" s="3" t="s">
        <v>24</v>
      </c>
      <c r="L63" s="3" t="s">
        <v>243</v>
      </c>
      <c r="M63" s="3" t="s">
        <v>57</v>
      </c>
      <c r="N63" s="3" t="s">
        <v>149</v>
      </c>
      <c r="O63" s="3">
        <v>264</v>
      </c>
      <c r="P63" s="4">
        <v>42194</v>
      </c>
      <c r="Q63" s="3" t="s">
        <v>26</v>
      </c>
      <c r="R63" s="3" t="s">
        <v>94</v>
      </c>
    </row>
    <row r="64" spans="1:18" ht="27.95" x14ac:dyDescent="0.3">
      <c r="A64" s="5">
        <v>58</v>
      </c>
      <c r="B64" s="5" t="str">
        <f>"201500118846"</f>
        <v>201500118846</v>
      </c>
      <c r="C64" s="5">
        <v>117310</v>
      </c>
      <c r="D64" s="5" t="s">
        <v>244</v>
      </c>
      <c r="E64" s="5">
        <v>20350472551</v>
      </c>
      <c r="F64" s="5" t="s">
        <v>245</v>
      </c>
      <c r="G64" s="5" t="s">
        <v>246</v>
      </c>
      <c r="H64" s="5" t="s">
        <v>22</v>
      </c>
      <c r="I64" s="5" t="s">
        <v>30</v>
      </c>
      <c r="J64" s="5" t="s">
        <v>30</v>
      </c>
      <c r="K64" s="5" t="s">
        <v>63</v>
      </c>
      <c r="L64" s="5" t="s">
        <v>149</v>
      </c>
      <c r="M64" s="5" t="s">
        <v>210</v>
      </c>
      <c r="N64" s="5"/>
      <c r="O64" s="5">
        <v>260</v>
      </c>
      <c r="P64" s="6">
        <v>42255</v>
      </c>
      <c r="Q64" s="5" t="s">
        <v>26</v>
      </c>
      <c r="R64" s="5" t="s">
        <v>247</v>
      </c>
    </row>
    <row r="65" spans="1:18" ht="27.95" x14ac:dyDescent="0.3">
      <c r="A65" s="3">
        <v>59</v>
      </c>
      <c r="B65" s="3" t="str">
        <f>"201600095073"</f>
        <v>201600095073</v>
      </c>
      <c r="C65" s="3">
        <v>122387</v>
      </c>
      <c r="D65" s="3" t="s">
        <v>248</v>
      </c>
      <c r="E65" s="3">
        <v>10048041928</v>
      </c>
      <c r="F65" s="3" t="s">
        <v>130</v>
      </c>
      <c r="G65" s="3" t="s">
        <v>249</v>
      </c>
      <c r="H65" s="3" t="s">
        <v>22</v>
      </c>
      <c r="I65" s="3" t="s">
        <v>30</v>
      </c>
      <c r="J65" s="3" t="s">
        <v>31</v>
      </c>
      <c r="K65" s="3" t="s">
        <v>24</v>
      </c>
      <c r="L65" s="3" t="s">
        <v>25</v>
      </c>
      <c r="M65" s="3" t="s">
        <v>40</v>
      </c>
      <c r="N65" s="3"/>
      <c r="O65" s="3">
        <v>260</v>
      </c>
      <c r="P65" s="4">
        <v>42544</v>
      </c>
      <c r="Q65" s="3" t="s">
        <v>26</v>
      </c>
      <c r="R65" s="3" t="s">
        <v>130</v>
      </c>
    </row>
    <row r="66" spans="1:18" ht="27.95" x14ac:dyDescent="0.3">
      <c r="A66" s="5">
        <v>60</v>
      </c>
      <c r="B66" s="5" t="str">
        <f>"201600135322"</f>
        <v>201600135322</v>
      </c>
      <c r="C66" s="5">
        <v>123913</v>
      </c>
      <c r="D66" s="5" t="s">
        <v>250</v>
      </c>
      <c r="E66" s="5">
        <v>10048038277</v>
      </c>
      <c r="F66" s="5" t="s">
        <v>251</v>
      </c>
      <c r="G66" s="5" t="s">
        <v>252</v>
      </c>
      <c r="H66" s="5" t="s">
        <v>22</v>
      </c>
      <c r="I66" s="5" t="s">
        <v>23</v>
      </c>
      <c r="J66" s="5" t="s">
        <v>22</v>
      </c>
      <c r="K66" s="5" t="s">
        <v>24</v>
      </c>
      <c r="L66" s="5" t="s">
        <v>149</v>
      </c>
      <c r="M66" s="5" t="s">
        <v>253</v>
      </c>
      <c r="N66" s="5" t="s">
        <v>254</v>
      </c>
      <c r="O66" s="5">
        <v>260</v>
      </c>
      <c r="P66" s="6">
        <v>42627</v>
      </c>
      <c r="Q66" s="5" t="s">
        <v>26</v>
      </c>
      <c r="R66" s="5" t="s">
        <v>251</v>
      </c>
    </row>
    <row r="67" spans="1:18" ht="27.95" x14ac:dyDescent="0.3">
      <c r="A67" s="3">
        <v>61</v>
      </c>
      <c r="B67" s="3" t="str">
        <f>"201700068676"</f>
        <v>201700068676</v>
      </c>
      <c r="C67" s="3">
        <v>126022</v>
      </c>
      <c r="D67" s="3" t="s">
        <v>255</v>
      </c>
      <c r="E67" s="3">
        <v>20490904710</v>
      </c>
      <c r="F67" s="3" t="s">
        <v>37</v>
      </c>
      <c r="G67" s="3" t="s">
        <v>256</v>
      </c>
      <c r="H67" s="3" t="s">
        <v>22</v>
      </c>
      <c r="I67" s="3" t="s">
        <v>30</v>
      </c>
      <c r="J67" s="3" t="s">
        <v>39</v>
      </c>
      <c r="K67" s="3" t="s">
        <v>24</v>
      </c>
      <c r="L67" s="3" t="s">
        <v>25</v>
      </c>
      <c r="M67" s="3" t="s">
        <v>40</v>
      </c>
      <c r="N67" s="3"/>
      <c r="O67" s="3">
        <v>260</v>
      </c>
      <c r="P67" s="4">
        <v>42858</v>
      </c>
      <c r="Q67" s="3" t="s">
        <v>26</v>
      </c>
      <c r="R67" s="3" t="s">
        <v>41</v>
      </c>
    </row>
    <row r="68" spans="1:18" ht="27.95" x14ac:dyDescent="0.3">
      <c r="A68" s="5">
        <v>62</v>
      </c>
      <c r="B68" s="5" t="str">
        <f>"201700068670"</f>
        <v>201700068670</v>
      </c>
      <c r="C68" s="5">
        <v>126020</v>
      </c>
      <c r="D68" s="5" t="s">
        <v>257</v>
      </c>
      <c r="E68" s="5">
        <v>20490904710</v>
      </c>
      <c r="F68" s="5" t="s">
        <v>258</v>
      </c>
      <c r="G68" s="5" t="s">
        <v>259</v>
      </c>
      <c r="H68" s="5" t="s">
        <v>22</v>
      </c>
      <c r="I68" s="5" t="s">
        <v>30</v>
      </c>
      <c r="J68" s="5" t="s">
        <v>39</v>
      </c>
      <c r="K68" s="5" t="s">
        <v>24</v>
      </c>
      <c r="L68" s="5" t="s">
        <v>45</v>
      </c>
      <c r="M68" s="5" t="s">
        <v>260</v>
      </c>
      <c r="N68" s="5"/>
      <c r="O68" s="5">
        <v>260</v>
      </c>
      <c r="P68" s="6">
        <v>42858</v>
      </c>
      <c r="Q68" s="5" t="s">
        <v>26</v>
      </c>
      <c r="R68" s="5" t="s">
        <v>41</v>
      </c>
    </row>
    <row r="69" spans="1:18" ht="27.95" x14ac:dyDescent="0.3">
      <c r="A69" s="3">
        <v>63</v>
      </c>
      <c r="B69" s="3" t="str">
        <f>"201800019624"</f>
        <v>201800019624</v>
      </c>
      <c r="C69" s="3">
        <v>134376</v>
      </c>
      <c r="D69" s="3" t="s">
        <v>261</v>
      </c>
      <c r="E69" s="3">
        <v>10426846573</v>
      </c>
      <c r="F69" s="3" t="s">
        <v>262</v>
      </c>
      <c r="G69" s="3" t="s">
        <v>263</v>
      </c>
      <c r="H69" s="3" t="s">
        <v>22</v>
      </c>
      <c r="I69" s="3" t="s">
        <v>30</v>
      </c>
      <c r="J69" s="3" t="s">
        <v>31</v>
      </c>
      <c r="K69" s="3" t="s">
        <v>24</v>
      </c>
      <c r="L69" s="3" t="s">
        <v>144</v>
      </c>
      <c r="M69" s="3"/>
      <c r="N69" s="3"/>
      <c r="O69" s="3">
        <v>165</v>
      </c>
      <c r="P69" s="4">
        <v>43136</v>
      </c>
      <c r="Q69" s="3" t="s">
        <v>26</v>
      </c>
      <c r="R69" s="3" t="s">
        <v>262</v>
      </c>
    </row>
    <row r="70" spans="1:18" ht="27.95" x14ac:dyDescent="0.3">
      <c r="A70" s="5">
        <v>64</v>
      </c>
      <c r="B70" s="5" t="str">
        <f>"201900028586"</f>
        <v>201900028586</v>
      </c>
      <c r="C70" s="5">
        <v>125027</v>
      </c>
      <c r="D70" s="5" t="s">
        <v>264</v>
      </c>
      <c r="E70" s="5">
        <v>20162298659</v>
      </c>
      <c r="F70" s="5" t="s">
        <v>265</v>
      </c>
      <c r="G70" s="5" t="s">
        <v>266</v>
      </c>
      <c r="H70" s="5" t="s">
        <v>22</v>
      </c>
      <c r="I70" s="5" t="s">
        <v>30</v>
      </c>
      <c r="J70" s="5" t="s">
        <v>30</v>
      </c>
      <c r="K70" s="5" t="s">
        <v>172</v>
      </c>
      <c r="L70" s="5" t="s">
        <v>267</v>
      </c>
      <c r="M70" s="5"/>
      <c r="N70" s="5"/>
      <c r="O70" s="5">
        <v>250</v>
      </c>
      <c r="P70" s="6">
        <v>43517</v>
      </c>
      <c r="Q70" s="5" t="s">
        <v>26</v>
      </c>
      <c r="R70" s="5" t="s">
        <v>268</v>
      </c>
    </row>
    <row r="71" spans="1:18" ht="27.95" x14ac:dyDescent="0.3">
      <c r="A71" s="3">
        <v>65</v>
      </c>
      <c r="B71" s="3" t="str">
        <f>"201600102286"</f>
        <v>201600102286</v>
      </c>
      <c r="C71" s="3">
        <v>122657</v>
      </c>
      <c r="D71" s="3" t="s">
        <v>269</v>
      </c>
      <c r="E71" s="3">
        <v>10000725574</v>
      </c>
      <c r="F71" s="3" t="s">
        <v>270</v>
      </c>
      <c r="G71" s="3" t="s">
        <v>271</v>
      </c>
      <c r="H71" s="3" t="s">
        <v>22</v>
      </c>
      <c r="I71" s="3" t="s">
        <v>30</v>
      </c>
      <c r="J71" s="3" t="s">
        <v>31</v>
      </c>
      <c r="K71" s="3" t="s">
        <v>24</v>
      </c>
      <c r="L71" s="3" t="s">
        <v>25</v>
      </c>
      <c r="M71" s="3" t="s">
        <v>40</v>
      </c>
      <c r="N71" s="3"/>
      <c r="O71" s="3">
        <v>260</v>
      </c>
      <c r="P71" s="4">
        <v>42559</v>
      </c>
      <c r="Q71" s="3" t="s">
        <v>26</v>
      </c>
      <c r="R71" s="3" t="s">
        <v>272</v>
      </c>
    </row>
    <row r="72" spans="1:18" ht="27.95" x14ac:dyDescent="0.3">
      <c r="A72" s="5">
        <v>66</v>
      </c>
      <c r="B72" s="5" t="str">
        <f>"201500091468"</f>
        <v>201500091468</v>
      </c>
      <c r="C72" s="5">
        <v>116371</v>
      </c>
      <c r="D72" s="5" t="s">
        <v>273</v>
      </c>
      <c r="E72" s="5">
        <v>10251821513</v>
      </c>
      <c r="F72" s="5" t="s">
        <v>274</v>
      </c>
      <c r="G72" s="5" t="s">
        <v>275</v>
      </c>
      <c r="H72" s="5" t="s">
        <v>22</v>
      </c>
      <c r="I72" s="5" t="s">
        <v>30</v>
      </c>
      <c r="J72" s="5" t="s">
        <v>39</v>
      </c>
      <c r="K72" s="5" t="s">
        <v>24</v>
      </c>
      <c r="L72" s="5" t="s">
        <v>149</v>
      </c>
      <c r="M72" s="5" t="s">
        <v>210</v>
      </c>
      <c r="N72" s="5"/>
      <c r="O72" s="5">
        <v>260</v>
      </c>
      <c r="P72" s="6">
        <v>42195</v>
      </c>
      <c r="Q72" s="5" t="s">
        <v>26</v>
      </c>
      <c r="R72" s="5" t="s">
        <v>276</v>
      </c>
    </row>
    <row r="73" spans="1:18" ht="27.95" x14ac:dyDescent="0.3">
      <c r="A73" s="3">
        <v>67</v>
      </c>
      <c r="B73" s="3" t="str">
        <f>"201600102504"</f>
        <v>201600102504</v>
      </c>
      <c r="C73" s="3">
        <v>122680</v>
      </c>
      <c r="D73" s="3" t="s">
        <v>277</v>
      </c>
      <c r="E73" s="3">
        <v>10048228696</v>
      </c>
      <c r="F73" s="3" t="s">
        <v>278</v>
      </c>
      <c r="G73" s="3" t="s">
        <v>279</v>
      </c>
      <c r="H73" s="3" t="s">
        <v>22</v>
      </c>
      <c r="I73" s="3" t="s">
        <v>30</v>
      </c>
      <c r="J73" s="3" t="s">
        <v>31</v>
      </c>
      <c r="K73" s="3" t="s">
        <v>24</v>
      </c>
      <c r="L73" s="3" t="s">
        <v>25</v>
      </c>
      <c r="M73" s="3" t="s">
        <v>40</v>
      </c>
      <c r="N73" s="3"/>
      <c r="O73" s="3">
        <v>260</v>
      </c>
      <c r="P73" s="4">
        <v>42559</v>
      </c>
      <c r="Q73" s="3" t="s">
        <v>26</v>
      </c>
      <c r="R73" s="3" t="s">
        <v>278</v>
      </c>
    </row>
    <row r="74" spans="1:18" ht="27.95" x14ac:dyDescent="0.3">
      <c r="A74" s="5">
        <v>68</v>
      </c>
      <c r="B74" s="5" t="str">
        <f>"202000133764"</f>
        <v>202000133764</v>
      </c>
      <c r="C74" s="5">
        <v>151591</v>
      </c>
      <c r="D74" s="5" t="s">
        <v>280</v>
      </c>
      <c r="E74" s="5">
        <v>10421142586</v>
      </c>
      <c r="F74" s="5" t="s">
        <v>281</v>
      </c>
      <c r="G74" s="5" t="s">
        <v>282</v>
      </c>
      <c r="H74" s="5" t="s">
        <v>22</v>
      </c>
      <c r="I74" s="5" t="s">
        <v>23</v>
      </c>
      <c r="J74" s="5" t="s">
        <v>22</v>
      </c>
      <c r="K74" s="5" t="s">
        <v>24</v>
      </c>
      <c r="L74" s="5" t="s">
        <v>25</v>
      </c>
      <c r="M74" s="5" t="s">
        <v>160</v>
      </c>
      <c r="N74" s="5"/>
      <c r="O74" s="5">
        <v>256</v>
      </c>
      <c r="P74" s="6">
        <v>44103</v>
      </c>
      <c r="Q74" s="5" t="s">
        <v>26</v>
      </c>
      <c r="R74" s="5" t="s">
        <v>281</v>
      </c>
    </row>
    <row r="75" spans="1:18" ht="27.95" x14ac:dyDescent="0.3">
      <c r="A75" s="3">
        <v>69</v>
      </c>
      <c r="B75" s="3" t="str">
        <f>"202000040610"</f>
        <v>202000040610</v>
      </c>
      <c r="C75" s="3">
        <v>149458</v>
      </c>
      <c r="D75" s="3" t="s">
        <v>283</v>
      </c>
      <c r="E75" s="3">
        <v>10048064910</v>
      </c>
      <c r="F75" s="3" t="s">
        <v>284</v>
      </c>
      <c r="G75" s="3" t="s">
        <v>285</v>
      </c>
      <c r="H75" s="3" t="s">
        <v>22</v>
      </c>
      <c r="I75" s="3" t="s">
        <v>30</v>
      </c>
      <c r="J75" s="3" t="s">
        <v>31</v>
      </c>
      <c r="K75" s="3" t="s">
        <v>24</v>
      </c>
      <c r="L75" s="3" t="s">
        <v>144</v>
      </c>
      <c r="M75" s="3" t="s">
        <v>65</v>
      </c>
      <c r="N75" s="3"/>
      <c r="O75" s="3">
        <v>220</v>
      </c>
      <c r="P75" s="4">
        <v>43894</v>
      </c>
      <c r="Q75" s="3" t="s">
        <v>26</v>
      </c>
      <c r="R75" s="3" t="s">
        <v>284</v>
      </c>
    </row>
    <row r="76" spans="1:18" ht="27.95" x14ac:dyDescent="0.3">
      <c r="A76" s="5">
        <v>70</v>
      </c>
      <c r="B76" s="5" t="str">
        <f>"201600133899"</f>
        <v>201600133899</v>
      </c>
      <c r="C76" s="5">
        <v>123915</v>
      </c>
      <c r="D76" s="5" t="s">
        <v>286</v>
      </c>
      <c r="E76" s="5">
        <v>20491139197</v>
      </c>
      <c r="F76" s="5" t="s">
        <v>287</v>
      </c>
      <c r="G76" s="5" t="s">
        <v>288</v>
      </c>
      <c r="H76" s="5" t="s">
        <v>22</v>
      </c>
      <c r="I76" s="5" t="s">
        <v>30</v>
      </c>
      <c r="J76" s="5" t="s">
        <v>30</v>
      </c>
      <c r="K76" s="5" t="s">
        <v>63</v>
      </c>
      <c r="L76" s="5" t="s">
        <v>289</v>
      </c>
      <c r="M76" s="5"/>
      <c r="N76" s="5"/>
      <c r="O76" s="5">
        <v>50</v>
      </c>
      <c r="P76" s="6">
        <v>42627</v>
      </c>
      <c r="Q76" s="5" t="s">
        <v>26</v>
      </c>
      <c r="R76" s="5" t="s">
        <v>290</v>
      </c>
    </row>
    <row r="77" spans="1:18" ht="27.95" x14ac:dyDescent="0.3">
      <c r="A77" s="3">
        <v>71</v>
      </c>
      <c r="B77" s="3" t="str">
        <f>"201600064790"</f>
        <v>201600064790</v>
      </c>
      <c r="C77" s="3">
        <v>121261</v>
      </c>
      <c r="D77" s="3" t="s">
        <v>291</v>
      </c>
      <c r="E77" s="3">
        <v>20232820111</v>
      </c>
      <c r="F77" s="3" t="s">
        <v>292</v>
      </c>
      <c r="G77" s="3" t="s">
        <v>293</v>
      </c>
      <c r="H77" s="3" t="s">
        <v>22</v>
      </c>
      <c r="I77" s="3" t="s">
        <v>23</v>
      </c>
      <c r="J77" s="3" t="s">
        <v>71</v>
      </c>
      <c r="K77" s="3" t="s">
        <v>63</v>
      </c>
      <c r="L77" s="3" t="s">
        <v>294</v>
      </c>
      <c r="M77" s="3"/>
      <c r="N77" s="3"/>
      <c r="O77" s="3">
        <v>264</v>
      </c>
      <c r="P77" s="4">
        <v>42492</v>
      </c>
      <c r="Q77" s="3" t="s">
        <v>26</v>
      </c>
      <c r="R77" s="3" t="s">
        <v>295</v>
      </c>
    </row>
    <row r="78" spans="1:18" ht="27.95" x14ac:dyDescent="0.3">
      <c r="A78" s="5">
        <v>72</v>
      </c>
      <c r="B78" s="5" t="str">
        <f>"201600112176"</f>
        <v>201600112176</v>
      </c>
      <c r="C78" s="5">
        <v>122673</v>
      </c>
      <c r="D78" s="5" t="s">
        <v>296</v>
      </c>
      <c r="E78" s="5">
        <v>10401720672</v>
      </c>
      <c r="F78" s="5" t="s">
        <v>297</v>
      </c>
      <c r="G78" s="5" t="s">
        <v>298</v>
      </c>
      <c r="H78" s="5" t="s">
        <v>22</v>
      </c>
      <c r="I78" s="5" t="s">
        <v>30</v>
      </c>
      <c r="J78" s="5" t="s">
        <v>39</v>
      </c>
      <c r="K78" s="5" t="s">
        <v>24</v>
      </c>
      <c r="L78" s="5" t="s">
        <v>57</v>
      </c>
      <c r="M78" s="5" t="s">
        <v>25</v>
      </c>
      <c r="N78" s="5"/>
      <c r="O78" s="5">
        <v>260</v>
      </c>
      <c r="P78" s="6">
        <v>42578</v>
      </c>
      <c r="Q78" s="5" t="s">
        <v>26</v>
      </c>
      <c r="R78" s="5" t="s">
        <v>297</v>
      </c>
    </row>
    <row r="79" spans="1:18" ht="27.95" x14ac:dyDescent="0.3">
      <c r="A79" s="3">
        <v>73</v>
      </c>
      <c r="B79" s="3" t="str">
        <f>"201900056931"</f>
        <v>201900056931</v>
      </c>
      <c r="C79" s="3">
        <v>142531</v>
      </c>
      <c r="D79" s="3" t="s">
        <v>299</v>
      </c>
      <c r="E79" s="3">
        <v>10442039637</v>
      </c>
      <c r="F79" s="3" t="s">
        <v>300</v>
      </c>
      <c r="G79" s="3" t="s">
        <v>301</v>
      </c>
      <c r="H79" s="3" t="s">
        <v>22</v>
      </c>
      <c r="I79" s="3" t="s">
        <v>23</v>
      </c>
      <c r="J79" s="3" t="s">
        <v>71</v>
      </c>
      <c r="K79" s="3" t="s">
        <v>24</v>
      </c>
      <c r="L79" s="3" t="s">
        <v>45</v>
      </c>
      <c r="M79" s="3"/>
      <c r="N79" s="3"/>
      <c r="O79" s="3">
        <v>220</v>
      </c>
      <c r="P79" s="4">
        <v>43560</v>
      </c>
      <c r="Q79" s="3" t="s">
        <v>26</v>
      </c>
      <c r="R79" s="3" t="s">
        <v>300</v>
      </c>
    </row>
    <row r="80" spans="1:18" ht="27.95" x14ac:dyDescent="0.3">
      <c r="A80" s="5">
        <v>74</v>
      </c>
      <c r="B80" s="5" t="str">
        <f>"201600066498"</f>
        <v>201600066498</v>
      </c>
      <c r="C80" s="5">
        <v>121289</v>
      </c>
      <c r="D80" s="5" t="s">
        <v>302</v>
      </c>
      <c r="E80" s="5">
        <v>20170258305</v>
      </c>
      <c r="F80" s="5" t="s">
        <v>169</v>
      </c>
      <c r="G80" s="5" t="s">
        <v>303</v>
      </c>
      <c r="H80" s="5" t="s">
        <v>22</v>
      </c>
      <c r="I80" s="5" t="s">
        <v>125</v>
      </c>
      <c r="J80" s="5" t="s">
        <v>126</v>
      </c>
      <c r="K80" s="5" t="s">
        <v>63</v>
      </c>
      <c r="L80" s="5" t="s">
        <v>149</v>
      </c>
      <c r="M80" s="5" t="s">
        <v>57</v>
      </c>
      <c r="N80" s="5"/>
      <c r="O80" s="5">
        <v>260</v>
      </c>
      <c r="P80" s="6">
        <v>42494</v>
      </c>
      <c r="Q80" s="5" t="s">
        <v>26</v>
      </c>
      <c r="R80" s="5" t="s">
        <v>173</v>
      </c>
    </row>
    <row r="81" spans="1:18" ht="27.95" x14ac:dyDescent="0.3">
      <c r="A81" s="3">
        <v>75</v>
      </c>
      <c r="B81" s="3" t="str">
        <f>"201600166776"</f>
        <v>201600166776</v>
      </c>
      <c r="C81" s="3">
        <v>124979</v>
      </c>
      <c r="D81" s="3" t="s">
        <v>304</v>
      </c>
      <c r="E81" s="3">
        <v>10445225130</v>
      </c>
      <c r="F81" s="3" t="s">
        <v>305</v>
      </c>
      <c r="G81" s="3" t="s">
        <v>306</v>
      </c>
      <c r="H81" s="3" t="s">
        <v>22</v>
      </c>
      <c r="I81" s="3" t="s">
        <v>30</v>
      </c>
      <c r="J81" s="3" t="s">
        <v>31</v>
      </c>
      <c r="K81" s="3" t="s">
        <v>24</v>
      </c>
      <c r="L81" s="3" t="s">
        <v>149</v>
      </c>
      <c r="M81" s="3" t="s">
        <v>153</v>
      </c>
      <c r="N81" s="3"/>
      <c r="O81" s="3">
        <v>264</v>
      </c>
      <c r="P81" s="4">
        <v>42684</v>
      </c>
      <c r="Q81" s="3" t="s">
        <v>26</v>
      </c>
      <c r="R81" s="3" t="s">
        <v>305</v>
      </c>
    </row>
    <row r="82" spans="1:18" ht="27.95" x14ac:dyDescent="0.3">
      <c r="A82" s="5">
        <v>76</v>
      </c>
      <c r="B82" s="5" t="str">
        <f>"202000142137"</f>
        <v>202000142137</v>
      </c>
      <c r="C82" s="5">
        <v>151860</v>
      </c>
      <c r="D82" s="5" t="s">
        <v>307</v>
      </c>
      <c r="E82" s="5">
        <v>10244890186</v>
      </c>
      <c r="F82" s="5" t="s">
        <v>308</v>
      </c>
      <c r="G82" s="5" t="s">
        <v>309</v>
      </c>
      <c r="H82" s="5" t="s">
        <v>22</v>
      </c>
      <c r="I82" s="5" t="s">
        <v>30</v>
      </c>
      <c r="J82" s="5" t="s">
        <v>31</v>
      </c>
      <c r="K82" s="5" t="s">
        <v>24</v>
      </c>
      <c r="L82" s="5" t="s">
        <v>144</v>
      </c>
      <c r="M82" s="5"/>
      <c r="N82" s="5"/>
      <c r="O82" s="5">
        <v>165</v>
      </c>
      <c r="P82" s="6">
        <v>44116</v>
      </c>
      <c r="Q82" s="5" t="s">
        <v>26</v>
      </c>
      <c r="R82" s="5" t="s">
        <v>308</v>
      </c>
    </row>
    <row r="83" spans="1:18" ht="27.95" x14ac:dyDescent="0.3">
      <c r="A83" s="3">
        <v>77</v>
      </c>
      <c r="B83" s="3" t="str">
        <f>"201500111969"</f>
        <v>201500111969</v>
      </c>
      <c r="C83" s="3">
        <v>116427</v>
      </c>
      <c r="D83" s="3" t="s">
        <v>310</v>
      </c>
      <c r="E83" s="3">
        <v>20199904192</v>
      </c>
      <c r="F83" s="3" t="s">
        <v>311</v>
      </c>
      <c r="G83" s="3" t="s">
        <v>312</v>
      </c>
      <c r="H83" s="3" t="s">
        <v>22</v>
      </c>
      <c r="I83" s="3" t="s">
        <v>30</v>
      </c>
      <c r="J83" s="3" t="s">
        <v>39</v>
      </c>
      <c r="K83" s="3" t="s">
        <v>63</v>
      </c>
      <c r="L83" s="3" t="s">
        <v>56</v>
      </c>
      <c r="M83" s="3" t="s">
        <v>57</v>
      </c>
      <c r="N83" s="3" t="s">
        <v>58</v>
      </c>
      <c r="O83" s="3">
        <v>260</v>
      </c>
      <c r="P83" s="4">
        <v>42240</v>
      </c>
      <c r="Q83" s="3" t="s">
        <v>26</v>
      </c>
      <c r="R83" s="3" t="s">
        <v>313</v>
      </c>
    </row>
    <row r="84" spans="1:18" ht="27.95" x14ac:dyDescent="0.3">
      <c r="A84" s="5">
        <v>78</v>
      </c>
      <c r="B84" s="5" t="str">
        <f>"201500111967"</f>
        <v>201500111967</v>
      </c>
      <c r="C84" s="5">
        <v>116428</v>
      </c>
      <c r="D84" s="5" t="s">
        <v>314</v>
      </c>
      <c r="E84" s="5">
        <v>20199904192</v>
      </c>
      <c r="F84" s="5" t="s">
        <v>311</v>
      </c>
      <c r="G84" s="5" t="s">
        <v>315</v>
      </c>
      <c r="H84" s="5" t="s">
        <v>22</v>
      </c>
      <c r="I84" s="5" t="s">
        <v>30</v>
      </c>
      <c r="J84" s="5" t="s">
        <v>30</v>
      </c>
      <c r="K84" s="5" t="s">
        <v>63</v>
      </c>
      <c r="L84" s="5" t="s">
        <v>56</v>
      </c>
      <c r="M84" s="5" t="s">
        <v>57</v>
      </c>
      <c r="N84" s="5" t="s">
        <v>58</v>
      </c>
      <c r="O84" s="5">
        <v>260</v>
      </c>
      <c r="P84" s="6">
        <v>42240</v>
      </c>
      <c r="Q84" s="5" t="s">
        <v>26</v>
      </c>
      <c r="R84" s="5" t="s">
        <v>313</v>
      </c>
    </row>
    <row r="85" spans="1:18" ht="41.95" x14ac:dyDescent="0.3">
      <c r="A85" s="3">
        <v>79</v>
      </c>
      <c r="B85" s="3" t="str">
        <f>"201500111964"</f>
        <v>201500111964</v>
      </c>
      <c r="C85" s="3">
        <v>116424</v>
      </c>
      <c r="D85" s="3" t="s">
        <v>316</v>
      </c>
      <c r="E85" s="3">
        <v>20199904192</v>
      </c>
      <c r="F85" s="3" t="s">
        <v>317</v>
      </c>
      <c r="G85" s="3" t="s">
        <v>318</v>
      </c>
      <c r="H85" s="3" t="s">
        <v>22</v>
      </c>
      <c r="I85" s="3" t="s">
        <v>30</v>
      </c>
      <c r="J85" s="3" t="s">
        <v>30</v>
      </c>
      <c r="K85" s="3" t="s">
        <v>63</v>
      </c>
      <c r="L85" s="3" t="s">
        <v>56</v>
      </c>
      <c r="M85" s="3" t="s">
        <v>57</v>
      </c>
      <c r="N85" s="3" t="s">
        <v>58</v>
      </c>
      <c r="O85" s="3">
        <v>260</v>
      </c>
      <c r="P85" s="4">
        <v>42240</v>
      </c>
      <c r="Q85" s="3" t="s">
        <v>26</v>
      </c>
      <c r="R85" s="3" t="s">
        <v>313</v>
      </c>
    </row>
    <row r="86" spans="1:18" ht="41.95" x14ac:dyDescent="0.3">
      <c r="A86" s="5">
        <v>80</v>
      </c>
      <c r="B86" s="5" t="str">
        <f>"202000007642"</f>
        <v>202000007642</v>
      </c>
      <c r="C86" s="5">
        <v>124323</v>
      </c>
      <c r="D86" s="5" t="s">
        <v>319</v>
      </c>
      <c r="E86" s="5">
        <v>20605707379</v>
      </c>
      <c r="F86" s="5" t="s">
        <v>320</v>
      </c>
      <c r="G86" s="5" t="s">
        <v>321</v>
      </c>
      <c r="H86" s="5" t="s">
        <v>22</v>
      </c>
      <c r="I86" s="5" t="s">
        <v>30</v>
      </c>
      <c r="J86" s="5" t="s">
        <v>30</v>
      </c>
      <c r="K86" s="5" t="s">
        <v>63</v>
      </c>
      <c r="L86" s="5" t="s">
        <v>322</v>
      </c>
      <c r="M86" s="5"/>
      <c r="N86" s="5"/>
      <c r="O86" s="5">
        <v>55</v>
      </c>
      <c r="P86" s="6">
        <v>43844</v>
      </c>
      <c r="Q86" s="5" t="s">
        <v>26</v>
      </c>
      <c r="R86" s="5" t="s">
        <v>323</v>
      </c>
    </row>
    <row r="87" spans="1:18" ht="27.95" x14ac:dyDescent="0.3">
      <c r="A87" s="3">
        <v>81</v>
      </c>
      <c r="B87" s="3" t="str">
        <f>"201700122113"</f>
        <v>201700122113</v>
      </c>
      <c r="C87" s="3">
        <v>122251</v>
      </c>
      <c r="D87" s="3" t="s">
        <v>324</v>
      </c>
      <c r="E87" s="3">
        <v>20309001037</v>
      </c>
      <c r="F87" s="3" t="s">
        <v>325</v>
      </c>
      <c r="G87" s="3" t="s">
        <v>326</v>
      </c>
      <c r="H87" s="3" t="s">
        <v>22</v>
      </c>
      <c r="I87" s="3" t="s">
        <v>30</v>
      </c>
      <c r="J87" s="3" t="s">
        <v>171</v>
      </c>
      <c r="K87" s="3" t="s">
        <v>63</v>
      </c>
      <c r="L87" s="3" t="s">
        <v>327</v>
      </c>
      <c r="M87" s="3" t="s">
        <v>328</v>
      </c>
      <c r="N87" s="3"/>
      <c r="O87" s="3">
        <v>220</v>
      </c>
      <c r="P87" s="4">
        <v>42949</v>
      </c>
      <c r="Q87" s="3" t="s">
        <v>26</v>
      </c>
      <c r="R87" s="3" t="s">
        <v>329</v>
      </c>
    </row>
    <row r="88" spans="1:18" ht="27.95" x14ac:dyDescent="0.3">
      <c r="A88" s="5">
        <v>82</v>
      </c>
      <c r="B88" s="5" t="str">
        <f>"201600093694"</f>
        <v>201600093694</v>
      </c>
      <c r="C88" s="5">
        <v>122338</v>
      </c>
      <c r="D88" s="5" t="s">
        <v>330</v>
      </c>
      <c r="E88" s="5">
        <v>10048041928</v>
      </c>
      <c r="F88" s="5" t="s">
        <v>130</v>
      </c>
      <c r="G88" s="5" t="s">
        <v>331</v>
      </c>
      <c r="H88" s="5" t="s">
        <v>22</v>
      </c>
      <c r="I88" s="5" t="s">
        <v>30</v>
      </c>
      <c r="J88" s="5" t="s">
        <v>31</v>
      </c>
      <c r="K88" s="5" t="s">
        <v>24</v>
      </c>
      <c r="L88" s="5" t="s">
        <v>25</v>
      </c>
      <c r="M88" s="5" t="s">
        <v>40</v>
      </c>
      <c r="N88" s="5"/>
      <c r="O88" s="5">
        <v>260</v>
      </c>
      <c r="P88" s="6">
        <v>42542</v>
      </c>
      <c r="Q88" s="5" t="s">
        <v>26</v>
      </c>
      <c r="R88" s="5" t="s">
        <v>130</v>
      </c>
    </row>
    <row r="89" spans="1:18" ht="27.95" x14ac:dyDescent="0.3">
      <c r="A89" s="3">
        <v>83</v>
      </c>
      <c r="B89" s="3" t="str">
        <f>"202000111226"</f>
        <v>202000111226</v>
      </c>
      <c r="C89" s="3">
        <v>150827</v>
      </c>
      <c r="D89" s="3" t="s">
        <v>332</v>
      </c>
      <c r="E89" s="3">
        <v>10417121809</v>
      </c>
      <c r="F89" s="3" t="s">
        <v>333</v>
      </c>
      <c r="G89" s="3" t="s">
        <v>334</v>
      </c>
      <c r="H89" s="3" t="s">
        <v>22</v>
      </c>
      <c r="I89" s="3" t="s">
        <v>30</v>
      </c>
      <c r="J89" s="3" t="s">
        <v>31</v>
      </c>
      <c r="K89" s="3" t="s">
        <v>24</v>
      </c>
      <c r="L89" s="3" t="s">
        <v>25</v>
      </c>
      <c r="M89" s="3" t="s">
        <v>139</v>
      </c>
      <c r="N89" s="3"/>
      <c r="O89" s="3">
        <v>256</v>
      </c>
      <c r="P89" s="4">
        <v>44068</v>
      </c>
      <c r="Q89" s="3" t="s">
        <v>26</v>
      </c>
      <c r="R89" s="3" t="s">
        <v>333</v>
      </c>
    </row>
    <row r="90" spans="1:18" ht="27.95" x14ac:dyDescent="0.3">
      <c r="A90" s="5">
        <v>84</v>
      </c>
      <c r="B90" s="5" t="str">
        <f>"201800096563"</f>
        <v>201800096563</v>
      </c>
      <c r="C90" s="5">
        <v>116868</v>
      </c>
      <c r="D90" s="5" t="s">
        <v>335</v>
      </c>
      <c r="E90" s="5">
        <v>20490561251</v>
      </c>
      <c r="F90" s="5" t="s">
        <v>336</v>
      </c>
      <c r="G90" s="5" t="s">
        <v>337</v>
      </c>
      <c r="H90" s="5" t="s">
        <v>22</v>
      </c>
      <c r="I90" s="5" t="s">
        <v>23</v>
      </c>
      <c r="J90" s="5" t="s">
        <v>71</v>
      </c>
      <c r="K90" s="5" t="s">
        <v>24</v>
      </c>
      <c r="L90" s="5" t="s">
        <v>149</v>
      </c>
      <c r="M90" s="5" t="s">
        <v>338</v>
      </c>
      <c r="N90" s="5"/>
      <c r="O90" s="5">
        <v>260</v>
      </c>
      <c r="P90" s="6">
        <v>43259</v>
      </c>
      <c r="Q90" s="5" t="s">
        <v>26</v>
      </c>
      <c r="R90" s="5" t="s">
        <v>339</v>
      </c>
    </row>
    <row r="91" spans="1:18" ht="27.95" x14ac:dyDescent="0.3">
      <c r="A91" s="3">
        <v>85</v>
      </c>
      <c r="B91" s="3" t="str">
        <f>"202000126301"</f>
        <v>202000126301</v>
      </c>
      <c r="C91" s="3">
        <v>151393</v>
      </c>
      <c r="D91" s="3" t="s">
        <v>340</v>
      </c>
      <c r="E91" s="3">
        <v>10426846573</v>
      </c>
      <c r="F91" s="3" t="s">
        <v>262</v>
      </c>
      <c r="G91" s="3" t="s">
        <v>341</v>
      </c>
      <c r="H91" s="3" t="s">
        <v>22</v>
      </c>
      <c r="I91" s="3" t="s">
        <v>30</v>
      </c>
      <c r="J91" s="3" t="s">
        <v>31</v>
      </c>
      <c r="K91" s="3" t="s">
        <v>24</v>
      </c>
      <c r="L91" s="3" t="s">
        <v>144</v>
      </c>
      <c r="M91" s="3"/>
      <c r="N91" s="3"/>
      <c r="O91" s="3">
        <v>165</v>
      </c>
      <c r="P91" s="4">
        <v>44095</v>
      </c>
      <c r="Q91" s="3" t="s">
        <v>26</v>
      </c>
      <c r="R91" s="3" t="s">
        <v>262</v>
      </c>
    </row>
    <row r="92" spans="1:18" ht="27.95" x14ac:dyDescent="0.3">
      <c r="A92" s="5">
        <v>86</v>
      </c>
      <c r="B92" s="5" t="str">
        <f>"201900204865"</f>
        <v>201900204865</v>
      </c>
      <c r="C92" s="5">
        <v>148247</v>
      </c>
      <c r="D92" s="5" t="s">
        <v>342</v>
      </c>
      <c r="E92" s="5">
        <v>10239620723</v>
      </c>
      <c r="F92" s="5" t="s">
        <v>343</v>
      </c>
      <c r="G92" s="5" t="s">
        <v>344</v>
      </c>
      <c r="H92" s="5" t="s">
        <v>22</v>
      </c>
      <c r="I92" s="5" t="s">
        <v>30</v>
      </c>
      <c r="J92" s="5" t="s">
        <v>39</v>
      </c>
      <c r="K92" s="5" t="s">
        <v>24</v>
      </c>
      <c r="L92" s="5" t="s">
        <v>25</v>
      </c>
      <c r="M92" s="5" t="s">
        <v>160</v>
      </c>
      <c r="N92" s="5"/>
      <c r="O92" s="5">
        <v>256</v>
      </c>
      <c r="P92" s="6">
        <v>43808</v>
      </c>
      <c r="Q92" s="5" t="s">
        <v>26</v>
      </c>
      <c r="R92" s="5" t="s">
        <v>343</v>
      </c>
    </row>
    <row r="93" spans="1:18" ht="27.95" x14ac:dyDescent="0.3">
      <c r="A93" s="3">
        <v>87</v>
      </c>
      <c r="B93" s="3" t="str">
        <f>"201800095514"</f>
        <v>201800095514</v>
      </c>
      <c r="C93" s="3">
        <v>136820</v>
      </c>
      <c r="D93" s="3" t="s">
        <v>345</v>
      </c>
      <c r="E93" s="3">
        <v>10103870190</v>
      </c>
      <c r="F93" s="3" t="s">
        <v>346</v>
      </c>
      <c r="G93" s="3" t="s">
        <v>347</v>
      </c>
      <c r="H93" s="3" t="s">
        <v>22</v>
      </c>
      <c r="I93" s="3" t="s">
        <v>30</v>
      </c>
      <c r="J93" s="3" t="s">
        <v>31</v>
      </c>
      <c r="K93" s="3" t="s">
        <v>24</v>
      </c>
      <c r="L93" s="3" t="s">
        <v>144</v>
      </c>
      <c r="M93" s="3"/>
      <c r="N93" s="3"/>
      <c r="O93" s="3">
        <v>165</v>
      </c>
      <c r="P93" s="4">
        <v>43258</v>
      </c>
      <c r="Q93" s="3" t="s">
        <v>26</v>
      </c>
      <c r="R93" s="3" t="s">
        <v>346</v>
      </c>
    </row>
    <row r="94" spans="1:18" ht="27.95" x14ac:dyDescent="0.3">
      <c r="A94" s="5">
        <v>88</v>
      </c>
      <c r="B94" s="5" t="str">
        <f>"201600129951"</f>
        <v>201600129951</v>
      </c>
      <c r="C94" s="5">
        <v>123724</v>
      </c>
      <c r="D94" s="5" t="s">
        <v>348</v>
      </c>
      <c r="E94" s="5">
        <v>10048049686</v>
      </c>
      <c r="F94" s="5" t="s">
        <v>215</v>
      </c>
      <c r="G94" s="5" t="s">
        <v>349</v>
      </c>
      <c r="H94" s="5" t="s">
        <v>22</v>
      </c>
      <c r="I94" s="5" t="s">
        <v>30</v>
      </c>
      <c r="J94" s="5" t="s">
        <v>31</v>
      </c>
      <c r="K94" s="5" t="s">
        <v>24</v>
      </c>
      <c r="L94" s="5" t="s">
        <v>144</v>
      </c>
      <c r="M94" s="5" t="s">
        <v>65</v>
      </c>
      <c r="N94" s="5"/>
      <c r="O94" s="5">
        <v>220</v>
      </c>
      <c r="P94" s="6">
        <v>42618</v>
      </c>
      <c r="Q94" s="5" t="s">
        <v>26</v>
      </c>
      <c r="R94" s="5" t="s">
        <v>215</v>
      </c>
    </row>
    <row r="95" spans="1:18" ht="27.95" x14ac:dyDescent="0.3">
      <c r="A95" s="3">
        <v>89</v>
      </c>
      <c r="B95" s="3" t="str">
        <f>"201600091623"</f>
        <v>201600091623</v>
      </c>
      <c r="C95" s="3">
        <v>122239</v>
      </c>
      <c r="D95" s="3" t="s">
        <v>350</v>
      </c>
      <c r="E95" s="3">
        <v>10250737845</v>
      </c>
      <c r="F95" s="3" t="s">
        <v>351</v>
      </c>
      <c r="G95" s="3" t="s">
        <v>352</v>
      </c>
      <c r="H95" s="3" t="s">
        <v>22</v>
      </c>
      <c r="I95" s="3" t="s">
        <v>23</v>
      </c>
      <c r="J95" s="3" t="s">
        <v>22</v>
      </c>
      <c r="K95" s="3" t="s">
        <v>24</v>
      </c>
      <c r="L95" s="3" t="s">
        <v>25</v>
      </c>
      <c r="M95" s="3" t="s">
        <v>40</v>
      </c>
      <c r="N95" s="3"/>
      <c r="O95" s="3">
        <v>260</v>
      </c>
      <c r="P95" s="4">
        <v>42538</v>
      </c>
      <c r="Q95" s="3" t="s">
        <v>26</v>
      </c>
      <c r="R95" s="3" t="s">
        <v>351</v>
      </c>
    </row>
    <row r="96" spans="1:18" ht="27.95" x14ac:dyDescent="0.3">
      <c r="A96" s="5">
        <v>90</v>
      </c>
      <c r="B96" s="5" t="str">
        <f>"201500086710"</f>
        <v>201500086710</v>
      </c>
      <c r="C96" s="5">
        <v>116228</v>
      </c>
      <c r="D96" s="5" t="s">
        <v>353</v>
      </c>
      <c r="E96" s="5">
        <v>20490896351</v>
      </c>
      <c r="F96" s="5" t="s">
        <v>354</v>
      </c>
      <c r="G96" s="5" t="s">
        <v>355</v>
      </c>
      <c r="H96" s="5" t="s">
        <v>22</v>
      </c>
      <c r="I96" s="5" t="s">
        <v>23</v>
      </c>
      <c r="J96" s="5" t="s">
        <v>22</v>
      </c>
      <c r="K96" s="5" t="s">
        <v>24</v>
      </c>
      <c r="L96" s="5" t="s">
        <v>149</v>
      </c>
      <c r="M96" s="5" t="s">
        <v>57</v>
      </c>
      <c r="N96" s="5"/>
      <c r="O96" s="5">
        <v>260</v>
      </c>
      <c r="P96" s="6">
        <v>42187</v>
      </c>
      <c r="Q96" s="5" t="s">
        <v>26</v>
      </c>
      <c r="R96" s="5" t="s">
        <v>356</v>
      </c>
    </row>
    <row r="97" spans="1:18" ht="27.95" x14ac:dyDescent="0.3">
      <c r="A97" s="3">
        <v>91</v>
      </c>
      <c r="B97" s="3" t="str">
        <f>"201800095490"</f>
        <v>201800095490</v>
      </c>
      <c r="C97" s="3">
        <v>136819</v>
      </c>
      <c r="D97" s="3" t="s">
        <v>357</v>
      </c>
      <c r="E97" s="3">
        <v>10239870070</v>
      </c>
      <c r="F97" s="3" t="s">
        <v>358</v>
      </c>
      <c r="G97" s="3" t="s">
        <v>347</v>
      </c>
      <c r="H97" s="3" t="s">
        <v>22</v>
      </c>
      <c r="I97" s="3" t="s">
        <v>30</v>
      </c>
      <c r="J97" s="3" t="s">
        <v>31</v>
      </c>
      <c r="K97" s="3" t="s">
        <v>24</v>
      </c>
      <c r="L97" s="3" t="s">
        <v>144</v>
      </c>
      <c r="M97" s="3"/>
      <c r="N97" s="3"/>
      <c r="O97" s="3">
        <v>165</v>
      </c>
      <c r="P97" s="4">
        <v>43258</v>
      </c>
      <c r="Q97" s="3" t="s">
        <v>26</v>
      </c>
      <c r="R97" s="3" t="s">
        <v>358</v>
      </c>
    </row>
    <row r="98" spans="1:18" ht="27.95" x14ac:dyDescent="0.3">
      <c r="A98" s="5">
        <v>92</v>
      </c>
      <c r="B98" s="5" t="str">
        <f>"201700181370"</f>
        <v>201700181370</v>
      </c>
      <c r="C98" s="5">
        <v>132608</v>
      </c>
      <c r="D98" s="5" t="s">
        <v>359</v>
      </c>
      <c r="E98" s="5">
        <v>20490278266</v>
      </c>
      <c r="F98" s="5" t="s">
        <v>360</v>
      </c>
      <c r="G98" s="5" t="s">
        <v>361</v>
      </c>
      <c r="H98" s="5" t="s">
        <v>22</v>
      </c>
      <c r="I98" s="5" t="s">
        <v>23</v>
      </c>
      <c r="J98" s="5" t="s">
        <v>22</v>
      </c>
      <c r="K98" s="5" t="s">
        <v>24</v>
      </c>
      <c r="L98" s="5" t="s">
        <v>25</v>
      </c>
      <c r="M98" s="5" t="s">
        <v>160</v>
      </c>
      <c r="N98" s="5"/>
      <c r="O98" s="5">
        <v>256</v>
      </c>
      <c r="P98" s="6">
        <v>43034</v>
      </c>
      <c r="Q98" s="5" t="s">
        <v>26</v>
      </c>
      <c r="R98" s="5" t="s">
        <v>362</v>
      </c>
    </row>
    <row r="99" spans="1:18" ht="27.95" x14ac:dyDescent="0.3">
      <c r="A99" s="3">
        <v>93</v>
      </c>
      <c r="B99" s="3" t="str">
        <f>"202000033231"</f>
        <v>202000033231</v>
      </c>
      <c r="C99" s="3">
        <v>149323</v>
      </c>
      <c r="D99" s="3" t="s">
        <v>363</v>
      </c>
      <c r="E99" s="3">
        <v>10800465015</v>
      </c>
      <c r="F99" s="3" t="s">
        <v>364</v>
      </c>
      <c r="G99" s="3" t="s">
        <v>365</v>
      </c>
      <c r="H99" s="3" t="s">
        <v>22</v>
      </c>
      <c r="I99" s="3" t="s">
        <v>30</v>
      </c>
      <c r="J99" s="3" t="s">
        <v>31</v>
      </c>
      <c r="K99" s="3" t="s">
        <v>24</v>
      </c>
      <c r="L99" s="3" t="s">
        <v>25</v>
      </c>
      <c r="M99" s="3"/>
      <c r="N99" s="3"/>
      <c r="O99" s="3">
        <v>220</v>
      </c>
      <c r="P99" s="4">
        <v>43882</v>
      </c>
      <c r="Q99" s="3" t="s">
        <v>26</v>
      </c>
      <c r="R99" s="3" t="s">
        <v>364</v>
      </c>
    </row>
    <row r="100" spans="1:18" ht="27.95" x14ac:dyDescent="0.3">
      <c r="A100" s="5">
        <v>94</v>
      </c>
      <c r="B100" s="5" t="str">
        <f>"201800157649"</f>
        <v>201800157649</v>
      </c>
      <c r="C100" s="5">
        <v>138758</v>
      </c>
      <c r="D100" s="5" t="s">
        <v>366</v>
      </c>
      <c r="E100" s="5">
        <v>10050719915</v>
      </c>
      <c r="F100" s="5" t="s">
        <v>367</v>
      </c>
      <c r="G100" s="5" t="s">
        <v>368</v>
      </c>
      <c r="H100" s="5" t="s">
        <v>22</v>
      </c>
      <c r="I100" s="5" t="s">
        <v>30</v>
      </c>
      <c r="J100" s="5" t="s">
        <v>31</v>
      </c>
      <c r="K100" s="5" t="s">
        <v>24</v>
      </c>
      <c r="L100" s="5" t="s">
        <v>40</v>
      </c>
      <c r="M100" s="5" t="s">
        <v>25</v>
      </c>
      <c r="N100" s="5"/>
      <c r="O100" s="5">
        <v>260</v>
      </c>
      <c r="P100" s="6">
        <v>43362</v>
      </c>
      <c r="Q100" s="5" t="s">
        <v>26</v>
      </c>
      <c r="R100" s="5" t="s">
        <v>367</v>
      </c>
    </row>
    <row r="101" spans="1:18" ht="27.95" x14ac:dyDescent="0.3">
      <c r="A101" s="3">
        <v>95</v>
      </c>
      <c r="B101" s="3" t="str">
        <f>"201900120978"</f>
        <v>201900120978</v>
      </c>
      <c r="C101" s="3">
        <v>145460</v>
      </c>
      <c r="D101" s="3" t="s">
        <v>369</v>
      </c>
      <c r="E101" s="3">
        <v>10413645781</v>
      </c>
      <c r="F101" s="3" t="s">
        <v>370</v>
      </c>
      <c r="G101" s="3" t="s">
        <v>371</v>
      </c>
      <c r="H101" s="3" t="s">
        <v>22</v>
      </c>
      <c r="I101" s="3" t="s">
        <v>30</v>
      </c>
      <c r="J101" s="3" t="s">
        <v>39</v>
      </c>
      <c r="K101" s="3" t="s">
        <v>24</v>
      </c>
      <c r="L101" s="3" t="s">
        <v>160</v>
      </c>
      <c r="M101" s="3" t="s">
        <v>25</v>
      </c>
      <c r="N101" s="3"/>
      <c r="O101" s="3">
        <v>256</v>
      </c>
      <c r="P101" s="4">
        <v>43669</v>
      </c>
      <c r="Q101" s="3" t="s">
        <v>26</v>
      </c>
      <c r="R101" s="3" t="s">
        <v>370</v>
      </c>
    </row>
    <row r="102" spans="1:18" ht="41.95" x14ac:dyDescent="0.3">
      <c r="A102" s="5">
        <v>96</v>
      </c>
      <c r="B102" s="5" t="str">
        <f>"201600116556"</f>
        <v>201600116556</v>
      </c>
      <c r="C102" s="5">
        <v>123204</v>
      </c>
      <c r="D102" s="5" t="s">
        <v>372</v>
      </c>
      <c r="E102" s="5">
        <v>10450932839</v>
      </c>
      <c r="F102" s="5" t="s">
        <v>373</v>
      </c>
      <c r="G102" s="5" t="s">
        <v>374</v>
      </c>
      <c r="H102" s="5" t="s">
        <v>22</v>
      </c>
      <c r="I102" s="5" t="s">
        <v>23</v>
      </c>
      <c r="J102" s="5" t="s">
        <v>23</v>
      </c>
      <c r="K102" s="5" t="s">
        <v>55</v>
      </c>
      <c r="L102" s="5" t="s">
        <v>77</v>
      </c>
      <c r="M102" s="5" t="s">
        <v>328</v>
      </c>
      <c r="N102" s="5"/>
      <c r="O102" s="5">
        <v>220</v>
      </c>
      <c r="P102" s="6">
        <v>42591</v>
      </c>
      <c r="Q102" s="5" t="s">
        <v>26</v>
      </c>
      <c r="R102" s="5" t="s">
        <v>373</v>
      </c>
    </row>
    <row r="103" spans="1:18" ht="27.95" x14ac:dyDescent="0.3">
      <c r="A103" s="3">
        <v>97</v>
      </c>
      <c r="B103" s="3" t="str">
        <f>"202000152281"</f>
        <v>202000152281</v>
      </c>
      <c r="C103" s="3">
        <v>152107</v>
      </c>
      <c r="D103" s="3" t="s">
        <v>375</v>
      </c>
      <c r="E103" s="3">
        <v>10251992652</v>
      </c>
      <c r="F103" s="3" t="s">
        <v>376</v>
      </c>
      <c r="G103" s="3" t="s">
        <v>377</v>
      </c>
      <c r="H103" s="3" t="s">
        <v>22</v>
      </c>
      <c r="I103" s="3" t="s">
        <v>23</v>
      </c>
      <c r="J103" s="3" t="s">
        <v>71</v>
      </c>
      <c r="K103" s="3" t="s">
        <v>24</v>
      </c>
      <c r="L103" s="3" t="s">
        <v>40</v>
      </c>
      <c r="M103" s="3" t="s">
        <v>25</v>
      </c>
      <c r="N103" s="3"/>
      <c r="O103" s="3">
        <v>260</v>
      </c>
      <c r="P103" s="4">
        <v>44127</v>
      </c>
      <c r="Q103" s="3" t="s">
        <v>26</v>
      </c>
      <c r="R103" s="3" t="s">
        <v>376</v>
      </c>
    </row>
    <row r="104" spans="1:18" ht="27.95" x14ac:dyDescent="0.3">
      <c r="A104" s="5">
        <v>98</v>
      </c>
      <c r="B104" s="5" t="str">
        <f>"202000098595"</f>
        <v>202000098595</v>
      </c>
      <c r="C104" s="5">
        <v>150399</v>
      </c>
      <c r="D104" s="5" t="s">
        <v>378</v>
      </c>
      <c r="E104" s="5">
        <v>10238931571</v>
      </c>
      <c r="F104" s="5" t="s">
        <v>379</v>
      </c>
      <c r="G104" s="5" t="s">
        <v>380</v>
      </c>
      <c r="H104" s="5" t="s">
        <v>22</v>
      </c>
      <c r="I104" s="5" t="s">
        <v>30</v>
      </c>
      <c r="J104" s="5" t="s">
        <v>31</v>
      </c>
      <c r="K104" s="5" t="s">
        <v>24</v>
      </c>
      <c r="L104" s="5" t="s">
        <v>144</v>
      </c>
      <c r="M104" s="5"/>
      <c r="N104" s="5"/>
      <c r="O104" s="5">
        <v>165</v>
      </c>
      <c r="P104" s="6">
        <v>44048</v>
      </c>
      <c r="Q104" s="5" t="s">
        <v>26</v>
      </c>
      <c r="R104" s="5" t="s">
        <v>379</v>
      </c>
    </row>
    <row r="105" spans="1:18" ht="27.95" x14ac:dyDescent="0.3">
      <c r="A105" s="3">
        <v>99</v>
      </c>
      <c r="B105" s="3" t="str">
        <f>"201900119604"</f>
        <v>201900119604</v>
      </c>
      <c r="C105" s="3">
        <v>145426</v>
      </c>
      <c r="D105" s="3" t="s">
        <v>381</v>
      </c>
      <c r="E105" s="3">
        <v>10247142903</v>
      </c>
      <c r="F105" s="3" t="s">
        <v>382</v>
      </c>
      <c r="G105" s="3" t="s">
        <v>383</v>
      </c>
      <c r="H105" s="3" t="s">
        <v>22</v>
      </c>
      <c r="I105" s="3" t="s">
        <v>23</v>
      </c>
      <c r="J105" s="3" t="s">
        <v>22</v>
      </c>
      <c r="K105" s="3" t="s">
        <v>24</v>
      </c>
      <c r="L105" s="3" t="s">
        <v>25</v>
      </c>
      <c r="M105" s="3"/>
      <c r="N105" s="3"/>
      <c r="O105" s="3">
        <v>220</v>
      </c>
      <c r="P105" s="4">
        <v>43668</v>
      </c>
      <c r="Q105" s="3" t="s">
        <v>26</v>
      </c>
      <c r="R105" s="3" t="s">
        <v>382</v>
      </c>
    </row>
    <row r="106" spans="1:18" ht="27.95" x14ac:dyDescent="0.3">
      <c r="A106" s="5">
        <v>100</v>
      </c>
      <c r="B106" s="5" t="str">
        <f>"201600093688"</f>
        <v>201600093688</v>
      </c>
      <c r="C106" s="5">
        <v>122341</v>
      </c>
      <c r="D106" s="5" t="s">
        <v>384</v>
      </c>
      <c r="E106" s="5">
        <v>10048041928</v>
      </c>
      <c r="F106" s="5" t="s">
        <v>130</v>
      </c>
      <c r="G106" s="5" t="s">
        <v>385</v>
      </c>
      <c r="H106" s="5" t="s">
        <v>22</v>
      </c>
      <c r="I106" s="5" t="s">
        <v>30</v>
      </c>
      <c r="J106" s="5" t="s">
        <v>31</v>
      </c>
      <c r="K106" s="5" t="s">
        <v>24</v>
      </c>
      <c r="L106" s="5" t="s">
        <v>25</v>
      </c>
      <c r="M106" s="5" t="s">
        <v>40</v>
      </c>
      <c r="N106" s="5"/>
      <c r="O106" s="5">
        <v>260</v>
      </c>
      <c r="P106" s="6">
        <v>42542</v>
      </c>
      <c r="Q106" s="5" t="s">
        <v>26</v>
      </c>
      <c r="R106" s="5" t="s">
        <v>130</v>
      </c>
    </row>
    <row r="107" spans="1:18" ht="27.95" x14ac:dyDescent="0.3">
      <c r="A107" s="3">
        <v>101</v>
      </c>
      <c r="B107" s="3" t="str">
        <f>"202000140317"</f>
        <v>202000140317</v>
      </c>
      <c r="C107" s="3">
        <v>151791</v>
      </c>
      <c r="D107" s="3" t="s">
        <v>386</v>
      </c>
      <c r="E107" s="3">
        <v>10463076877</v>
      </c>
      <c r="F107" s="3" t="s">
        <v>387</v>
      </c>
      <c r="G107" s="3" t="s">
        <v>388</v>
      </c>
      <c r="H107" s="3" t="s">
        <v>22</v>
      </c>
      <c r="I107" s="3" t="s">
        <v>30</v>
      </c>
      <c r="J107" s="3" t="s">
        <v>31</v>
      </c>
      <c r="K107" s="3" t="s">
        <v>24</v>
      </c>
      <c r="L107" s="3" t="s">
        <v>144</v>
      </c>
      <c r="M107" s="3"/>
      <c r="N107" s="3"/>
      <c r="O107" s="3">
        <v>165</v>
      </c>
      <c r="P107" s="4">
        <v>44112</v>
      </c>
      <c r="Q107" s="3" t="s">
        <v>26</v>
      </c>
      <c r="R107" s="3" t="s">
        <v>387</v>
      </c>
    </row>
    <row r="108" spans="1:18" ht="27.95" x14ac:dyDescent="0.3">
      <c r="A108" s="5">
        <v>102</v>
      </c>
      <c r="B108" s="5" t="str">
        <f>"201900199088"</f>
        <v>201900199088</v>
      </c>
      <c r="C108" s="5">
        <v>148101</v>
      </c>
      <c r="D108" s="5" t="s">
        <v>389</v>
      </c>
      <c r="E108" s="5">
        <v>20170258216</v>
      </c>
      <c r="F108" s="5" t="s">
        <v>390</v>
      </c>
      <c r="G108" s="5" t="s">
        <v>391</v>
      </c>
      <c r="H108" s="5" t="s">
        <v>22</v>
      </c>
      <c r="I108" s="5" t="s">
        <v>30</v>
      </c>
      <c r="J108" s="5" t="s">
        <v>39</v>
      </c>
      <c r="K108" s="5" t="s">
        <v>172</v>
      </c>
      <c r="L108" s="5" t="s">
        <v>25</v>
      </c>
      <c r="M108" s="5"/>
      <c r="N108" s="5"/>
      <c r="O108" s="5">
        <v>220</v>
      </c>
      <c r="P108" s="6">
        <v>43798</v>
      </c>
      <c r="Q108" s="5" t="s">
        <v>26</v>
      </c>
      <c r="R108" s="5" t="s">
        <v>392</v>
      </c>
    </row>
    <row r="109" spans="1:18" ht="27.95" x14ac:dyDescent="0.3">
      <c r="A109" s="3">
        <v>103</v>
      </c>
      <c r="B109" s="3" t="str">
        <f>"202000108772"</f>
        <v>202000108772</v>
      </c>
      <c r="C109" s="3">
        <v>150720</v>
      </c>
      <c r="D109" s="3" t="s">
        <v>393</v>
      </c>
      <c r="E109" s="3">
        <v>10410711767</v>
      </c>
      <c r="F109" s="3" t="s">
        <v>394</v>
      </c>
      <c r="G109" s="3" t="s">
        <v>395</v>
      </c>
      <c r="H109" s="3" t="s">
        <v>22</v>
      </c>
      <c r="I109" s="3" t="s">
        <v>30</v>
      </c>
      <c r="J109" s="3" t="s">
        <v>31</v>
      </c>
      <c r="K109" s="3" t="s">
        <v>24</v>
      </c>
      <c r="L109" s="3" t="s">
        <v>25</v>
      </c>
      <c r="M109" s="3"/>
      <c r="N109" s="3"/>
      <c r="O109" s="3">
        <v>220</v>
      </c>
      <c r="P109" s="4">
        <v>44063</v>
      </c>
      <c r="Q109" s="3" t="s">
        <v>26</v>
      </c>
      <c r="R109" s="3" t="s">
        <v>394</v>
      </c>
    </row>
    <row r="110" spans="1:18" ht="27.95" x14ac:dyDescent="0.3">
      <c r="A110" s="5">
        <v>104</v>
      </c>
      <c r="B110" s="5" t="str">
        <f>"201600133080"</f>
        <v>201600133080</v>
      </c>
      <c r="C110" s="5">
        <v>123816</v>
      </c>
      <c r="D110" s="5" t="s">
        <v>396</v>
      </c>
      <c r="E110" s="5">
        <v>20490919318</v>
      </c>
      <c r="F110" s="5" t="s">
        <v>397</v>
      </c>
      <c r="G110" s="5" t="s">
        <v>398</v>
      </c>
      <c r="H110" s="5" t="s">
        <v>22</v>
      </c>
      <c r="I110" s="5" t="s">
        <v>30</v>
      </c>
      <c r="J110" s="5" t="s">
        <v>31</v>
      </c>
      <c r="K110" s="5" t="s">
        <v>24</v>
      </c>
      <c r="L110" s="5" t="s">
        <v>149</v>
      </c>
      <c r="M110" s="5" t="s">
        <v>210</v>
      </c>
      <c r="N110" s="5" t="s">
        <v>399</v>
      </c>
      <c r="O110" s="5">
        <v>260</v>
      </c>
      <c r="P110" s="6">
        <v>42622</v>
      </c>
      <c r="Q110" s="5" t="s">
        <v>26</v>
      </c>
      <c r="R110" s="5" t="s">
        <v>400</v>
      </c>
    </row>
    <row r="111" spans="1:18" ht="27.95" x14ac:dyDescent="0.3">
      <c r="A111" s="3">
        <v>105</v>
      </c>
      <c r="B111" s="3" t="str">
        <f>"201600137473"</f>
        <v>201600137473</v>
      </c>
      <c r="C111" s="3">
        <v>123996</v>
      </c>
      <c r="D111" s="3" t="s">
        <v>401</v>
      </c>
      <c r="E111" s="3">
        <v>10239399385</v>
      </c>
      <c r="F111" s="3" t="s">
        <v>402</v>
      </c>
      <c r="G111" s="3" t="s">
        <v>152</v>
      </c>
      <c r="H111" s="3" t="s">
        <v>22</v>
      </c>
      <c r="I111" s="3" t="s">
        <v>23</v>
      </c>
      <c r="J111" s="3" t="s">
        <v>22</v>
      </c>
      <c r="K111" s="3" t="s">
        <v>24</v>
      </c>
      <c r="L111" s="3" t="s">
        <v>149</v>
      </c>
      <c r="M111" s="3" t="s">
        <v>153</v>
      </c>
      <c r="N111" s="3"/>
      <c r="O111" s="3">
        <v>264</v>
      </c>
      <c r="P111" s="4">
        <v>42632</v>
      </c>
      <c r="Q111" s="3" t="s">
        <v>26</v>
      </c>
      <c r="R111" s="3" t="s">
        <v>402</v>
      </c>
    </row>
    <row r="112" spans="1:18" ht="27.95" x14ac:dyDescent="0.3">
      <c r="A112" s="5">
        <v>106</v>
      </c>
      <c r="B112" s="5" t="str">
        <f>"201900120585"</f>
        <v>201900120585</v>
      </c>
      <c r="C112" s="5">
        <v>145447</v>
      </c>
      <c r="D112" s="5" t="s">
        <v>403</v>
      </c>
      <c r="E112" s="5">
        <v>10239960109</v>
      </c>
      <c r="F112" s="5" t="s">
        <v>404</v>
      </c>
      <c r="G112" s="5" t="s">
        <v>405</v>
      </c>
      <c r="H112" s="5" t="s">
        <v>22</v>
      </c>
      <c r="I112" s="5" t="s">
        <v>30</v>
      </c>
      <c r="J112" s="5" t="s">
        <v>39</v>
      </c>
      <c r="K112" s="5" t="s">
        <v>24</v>
      </c>
      <c r="L112" s="5" t="s">
        <v>25</v>
      </c>
      <c r="M112" s="5" t="s">
        <v>160</v>
      </c>
      <c r="N112" s="5"/>
      <c r="O112" s="5">
        <v>256</v>
      </c>
      <c r="P112" s="6">
        <v>43669</v>
      </c>
      <c r="Q112" s="5" t="s">
        <v>26</v>
      </c>
      <c r="R112" s="5" t="s">
        <v>404</v>
      </c>
    </row>
    <row r="113" spans="1:18" ht="27.95" x14ac:dyDescent="0.3">
      <c r="A113" s="3">
        <v>107</v>
      </c>
      <c r="B113" s="3" t="str">
        <f>"201700053353"</f>
        <v>201700053353</v>
      </c>
      <c r="C113" s="3">
        <v>126350</v>
      </c>
      <c r="D113" s="3" t="s">
        <v>406</v>
      </c>
      <c r="E113" s="3">
        <v>10402703984</v>
      </c>
      <c r="F113" s="3" t="s">
        <v>407</v>
      </c>
      <c r="G113" s="3" t="s">
        <v>408</v>
      </c>
      <c r="H113" s="3" t="s">
        <v>22</v>
      </c>
      <c r="I113" s="3" t="s">
        <v>30</v>
      </c>
      <c r="J113" s="3" t="s">
        <v>31</v>
      </c>
      <c r="K113" s="3" t="s">
        <v>24</v>
      </c>
      <c r="L113" s="3" t="s">
        <v>409</v>
      </c>
      <c r="M113" s="3" t="s">
        <v>410</v>
      </c>
      <c r="N113" s="3"/>
      <c r="O113" s="3">
        <v>264</v>
      </c>
      <c r="P113" s="4">
        <v>42830</v>
      </c>
      <c r="Q113" s="3" t="s">
        <v>26</v>
      </c>
      <c r="R113" s="3" t="s">
        <v>407</v>
      </c>
    </row>
    <row r="114" spans="1:18" ht="27.95" x14ac:dyDescent="0.3">
      <c r="A114" s="5">
        <v>108</v>
      </c>
      <c r="B114" s="5" t="str">
        <f>"201900115804"</f>
        <v>201900115804</v>
      </c>
      <c r="C114" s="5">
        <v>145297</v>
      </c>
      <c r="D114" s="5" t="s">
        <v>411</v>
      </c>
      <c r="E114" s="5">
        <v>10296188030</v>
      </c>
      <c r="F114" s="5" t="s">
        <v>412</v>
      </c>
      <c r="G114" s="5" t="s">
        <v>413</v>
      </c>
      <c r="H114" s="5" t="s">
        <v>22</v>
      </c>
      <c r="I114" s="5" t="s">
        <v>30</v>
      </c>
      <c r="J114" s="5" t="s">
        <v>39</v>
      </c>
      <c r="K114" s="5" t="s">
        <v>24</v>
      </c>
      <c r="L114" s="5" t="s">
        <v>25</v>
      </c>
      <c r="M114" s="5" t="s">
        <v>107</v>
      </c>
      <c r="N114" s="5"/>
      <c r="O114" s="5">
        <v>240</v>
      </c>
      <c r="P114" s="6">
        <v>43662</v>
      </c>
      <c r="Q114" s="5" t="s">
        <v>26</v>
      </c>
      <c r="R114" s="5" t="s">
        <v>412</v>
      </c>
    </row>
    <row r="115" spans="1:18" ht="27.95" x14ac:dyDescent="0.3">
      <c r="A115" s="3">
        <v>109</v>
      </c>
      <c r="B115" s="3" t="str">
        <f>"201900115802"</f>
        <v>201900115802</v>
      </c>
      <c r="C115" s="3">
        <v>145295</v>
      </c>
      <c r="D115" s="3" t="s">
        <v>414</v>
      </c>
      <c r="E115" s="3">
        <v>10311667624</v>
      </c>
      <c r="F115" s="3" t="s">
        <v>415</v>
      </c>
      <c r="G115" s="3" t="s">
        <v>416</v>
      </c>
      <c r="H115" s="3" t="s">
        <v>22</v>
      </c>
      <c r="I115" s="3" t="s">
        <v>23</v>
      </c>
      <c r="J115" s="3" t="s">
        <v>71</v>
      </c>
      <c r="K115" s="3" t="s">
        <v>24</v>
      </c>
      <c r="L115" s="3" t="s">
        <v>25</v>
      </c>
      <c r="M115" s="3" t="s">
        <v>417</v>
      </c>
      <c r="N115" s="3" t="s">
        <v>418</v>
      </c>
      <c r="O115" s="3">
        <v>245</v>
      </c>
      <c r="P115" s="4">
        <v>43662</v>
      </c>
      <c r="Q115" s="3" t="s">
        <v>26</v>
      </c>
      <c r="R115" s="3" t="s">
        <v>415</v>
      </c>
    </row>
    <row r="116" spans="1:18" ht="27.95" x14ac:dyDescent="0.3">
      <c r="A116" s="5">
        <v>110</v>
      </c>
      <c r="B116" s="5" t="str">
        <f>"201900092464"</f>
        <v>201900092464</v>
      </c>
      <c r="C116" s="5">
        <v>144607</v>
      </c>
      <c r="D116" s="5" t="s">
        <v>419</v>
      </c>
      <c r="E116" s="5">
        <v>10406526297</v>
      </c>
      <c r="F116" s="5" t="s">
        <v>420</v>
      </c>
      <c r="G116" s="5" t="s">
        <v>421</v>
      </c>
      <c r="H116" s="5" t="s">
        <v>22</v>
      </c>
      <c r="I116" s="5" t="s">
        <v>23</v>
      </c>
      <c r="J116" s="5" t="s">
        <v>22</v>
      </c>
      <c r="K116" s="5" t="s">
        <v>24</v>
      </c>
      <c r="L116" s="5" t="s">
        <v>25</v>
      </c>
      <c r="M116" s="5"/>
      <c r="N116" s="5"/>
      <c r="O116" s="5">
        <v>220</v>
      </c>
      <c r="P116" s="6">
        <v>43623</v>
      </c>
      <c r="Q116" s="5" t="s">
        <v>26</v>
      </c>
      <c r="R116" s="5" t="s">
        <v>422</v>
      </c>
    </row>
    <row r="117" spans="1:18" ht="27.95" x14ac:dyDescent="0.3">
      <c r="A117" s="3">
        <v>111</v>
      </c>
      <c r="B117" s="3" t="str">
        <f>"202000036026"</f>
        <v>202000036026</v>
      </c>
      <c r="C117" s="3">
        <v>149399</v>
      </c>
      <c r="D117" s="3" t="s">
        <v>423</v>
      </c>
      <c r="E117" s="3">
        <v>20490993984</v>
      </c>
      <c r="F117" s="3" t="s">
        <v>424</v>
      </c>
      <c r="G117" s="3" t="s">
        <v>425</v>
      </c>
      <c r="H117" s="3" t="s">
        <v>22</v>
      </c>
      <c r="I117" s="3" t="s">
        <v>23</v>
      </c>
      <c r="J117" s="3" t="s">
        <v>71</v>
      </c>
      <c r="K117" s="3" t="s">
        <v>88</v>
      </c>
      <c r="L117" s="3" t="s">
        <v>25</v>
      </c>
      <c r="M117" s="3" t="s">
        <v>40</v>
      </c>
      <c r="N117" s="3"/>
      <c r="O117" s="3">
        <v>260</v>
      </c>
      <c r="P117" s="4">
        <v>43887</v>
      </c>
      <c r="Q117" s="3" t="s">
        <v>26</v>
      </c>
      <c r="R117" s="3" t="s">
        <v>426</v>
      </c>
    </row>
    <row r="118" spans="1:18" ht="27.95" x14ac:dyDescent="0.3">
      <c r="A118" s="5">
        <v>112</v>
      </c>
      <c r="B118" s="5" t="str">
        <f>"201600093723"</f>
        <v>201600093723</v>
      </c>
      <c r="C118" s="5">
        <v>122340</v>
      </c>
      <c r="D118" s="5" t="s">
        <v>427</v>
      </c>
      <c r="E118" s="5">
        <v>10048041928</v>
      </c>
      <c r="F118" s="5" t="s">
        <v>130</v>
      </c>
      <c r="G118" s="5" t="s">
        <v>428</v>
      </c>
      <c r="H118" s="5" t="s">
        <v>22</v>
      </c>
      <c r="I118" s="5" t="s">
        <v>30</v>
      </c>
      <c r="J118" s="5" t="s">
        <v>31</v>
      </c>
      <c r="K118" s="5" t="s">
        <v>24</v>
      </c>
      <c r="L118" s="5" t="s">
        <v>25</v>
      </c>
      <c r="M118" s="5" t="s">
        <v>40</v>
      </c>
      <c r="N118" s="5"/>
      <c r="O118" s="5">
        <v>260</v>
      </c>
      <c r="P118" s="6">
        <v>42542</v>
      </c>
      <c r="Q118" s="5" t="s">
        <v>26</v>
      </c>
      <c r="R118" s="5" t="s">
        <v>130</v>
      </c>
    </row>
    <row r="119" spans="1:18" ht="27.95" x14ac:dyDescent="0.3">
      <c r="A119" s="3">
        <v>113</v>
      </c>
      <c r="B119" s="3" t="str">
        <f>"201900003021"</f>
        <v>201900003021</v>
      </c>
      <c r="C119" s="3">
        <v>140660</v>
      </c>
      <c r="D119" s="3" t="s">
        <v>429</v>
      </c>
      <c r="E119" s="3">
        <v>10482502500</v>
      </c>
      <c r="F119" s="3" t="s">
        <v>430</v>
      </c>
      <c r="G119" s="3" t="s">
        <v>431</v>
      </c>
      <c r="H119" s="3" t="s">
        <v>22</v>
      </c>
      <c r="I119" s="3" t="s">
        <v>30</v>
      </c>
      <c r="J119" s="3" t="s">
        <v>31</v>
      </c>
      <c r="K119" s="3" t="s">
        <v>24</v>
      </c>
      <c r="L119" s="3" t="s">
        <v>432</v>
      </c>
      <c r="M119" s="3" t="s">
        <v>65</v>
      </c>
      <c r="N119" s="3"/>
      <c r="O119" s="3">
        <v>220</v>
      </c>
      <c r="P119" s="4">
        <v>43472</v>
      </c>
      <c r="Q119" s="3" t="s">
        <v>26</v>
      </c>
      <c r="R119" s="3" t="s">
        <v>430</v>
      </c>
    </row>
    <row r="120" spans="1:18" ht="27.95" x14ac:dyDescent="0.3">
      <c r="A120" s="5">
        <v>114</v>
      </c>
      <c r="B120" s="5" t="str">
        <f>"201800142599"</f>
        <v>201800142599</v>
      </c>
      <c r="C120" s="5">
        <v>138292</v>
      </c>
      <c r="D120" s="5" t="s">
        <v>433</v>
      </c>
      <c r="E120" s="5">
        <v>10050719915</v>
      </c>
      <c r="F120" s="5" t="s">
        <v>367</v>
      </c>
      <c r="G120" s="5" t="s">
        <v>434</v>
      </c>
      <c r="H120" s="5" t="s">
        <v>22</v>
      </c>
      <c r="I120" s="5" t="s">
        <v>30</v>
      </c>
      <c r="J120" s="5" t="s">
        <v>31</v>
      </c>
      <c r="K120" s="5" t="s">
        <v>88</v>
      </c>
      <c r="L120" s="5" t="s">
        <v>435</v>
      </c>
      <c r="M120" s="5" t="s">
        <v>436</v>
      </c>
      <c r="N120" s="5"/>
      <c r="O120" s="5">
        <v>260</v>
      </c>
      <c r="P120" s="6">
        <v>43336</v>
      </c>
      <c r="Q120" s="5" t="s">
        <v>26</v>
      </c>
      <c r="R120" s="5" t="s">
        <v>367</v>
      </c>
    </row>
    <row r="121" spans="1:18" ht="27.95" x14ac:dyDescent="0.3">
      <c r="A121" s="3">
        <v>115</v>
      </c>
      <c r="B121" s="3" t="str">
        <f>"201800004181"</f>
        <v>201800004181</v>
      </c>
      <c r="C121" s="3">
        <v>133972</v>
      </c>
      <c r="D121" s="3" t="s">
        <v>437</v>
      </c>
      <c r="E121" s="3">
        <v>10417939011</v>
      </c>
      <c r="F121" s="3" t="s">
        <v>438</v>
      </c>
      <c r="G121" s="3" t="s">
        <v>439</v>
      </c>
      <c r="H121" s="3" t="s">
        <v>22</v>
      </c>
      <c r="I121" s="3" t="s">
        <v>30</v>
      </c>
      <c r="J121" s="3" t="s">
        <v>31</v>
      </c>
      <c r="K121" s="3" t="s">
        <v>24</v>
      </c>
      <c r="L121" s="3" t="s">
        <v>144</v>
      </c>
      <c r="M121" s="3"/>
      <c r="N121" s="3"/>
      <c r="O121" s="3"/>
      <c r="P121" s="4">
        <v>43110</v>
      </c>
      <c r="Q121" s="3" t="s">
        <v>26</v>
      </c>
      <c r="R121" s="3" t="s">
        <v>440</v>
      </c>
    </row>
    <row r="122" spans="1:18" ht="27.95" x14ac:dyDescent="0.3">
      <c r="A122" s="5">
        <v>116</v>
      </c>
      <c r="B122" s="5" t="str">
        <f>"201600146610"</f>
        <v>201600146610</v>
      </c>
      <c r="C122" s="5">
        <v>124330</v>
      </c>
      <c r="D122" s="5" t="s">
        <v>441</v>
      </c>
      <c r="E122" s="5">
        <v>10048182271</v>
      </c>
      <c r="F122" s="5" t="s">
        <v>116</v>
      </c>
      <c r="G122" s="5" t="s">
        <v>442</v>
      </c>
      <c r="H122" s="5" t="s">
        <v>22</v>
      </c>
      <c r="I122" s="5" t="s">
        <v>30</v>
      </c>
      <c r="J122" s="5" t="s">
        <v>31</v>
      </c>
      <c r="K122" s="5" t="s">
        <v>24</v>
      </c>
      <c r="L122" s="5" t="s">
        <v>25</v>
      </c>
      <c r="M122" s="5" t="s">
        <v>32</v>
      </c>
      <c r="N122" s="5"/>
      <c r="O122" s="5">
        <v>264</v>
      </c>
      <c r="P122" s="6">
        <v>42648</v>
      </c>
      <c r="Q122" s="5" t="s">
        <v>26</v>
      </c>
      <c r="R122" s="5" t="s">
        <v>116</v>
      </c>
    </row>
    <row r="123" spans="1:18" ht="27.95" x14ac:dyDescent="0.3">
      <c r="A123" s="3">
        <v>117</v>
      </c>
      <c r="B123" s="3" t="str">
        <f>"201900074623"</f>
        <v>201900074623</v>
      </c>
      <c r="C123" s="3">
        <v>143043</v>
      </c>
      <c r="D123" s="3" t="s">
        <v>443</v>
      </c>
      <c r="E123" s="3">
        <v>10255692351</v>
      </c>
      <c r="F123" s="3" t="s">
        <v>444</v>
      </c>
      <c r="G123" s="3" t="s">
        <v>445</v>
      </c>
      <c r="H123" s="3" t="s">
        <v>22</v>
      </c>
      <c r="I123" s="3" t="s">
        <v>30</v>
      </c>
      <c r="J123" s="3" t="s">
        <v>39</v>
      </c>
      <c r="K123" s="3" t="s">
        <v>24</v>
      </c>
      <c r="L123" s="3" t="s">
        <v>436</v>
      </c>
      <c r="M123" s="3" t="s">
        <v>446</v>
      </c>
      <c r="N123" s="3"/>
      <c r="O123" s="3">
        <v>420</v>
      </c>
      <c r="P123" s="4">
        <v>43593</v>
      </c>
      <c r="Q123" s="3" t="s">
        <v>26</v>
      </c>
      <c r="R123" s="3" t="s">
        <v>447</v>
      </c>
    </row>
    <row r="124" spans="1:18" ht="27.95" x14ac:dyDescent="0.3">
      <c r="A124" s="5">
        <v>118</v>
      </c>
      <c r="B124" s="5" t="str">
        <f>"201600092582"</f>
        <v>201600092582</v>
      </c>
      <c r="C124" s="5">
        <v>122336</v>
      </c>
      <c r="D124" s="5" t="s">
        <v>448</v>
      </c>
      <c r="E124" s="5">
        <v>10048013185</v>
      </c>
      <c r="F124" s="5" t="s">
        <v>449</v>
      </c>
      <c r="G124" s="5" t="s">
        <v>450</v>
      </c>
      <c r="H124" s="5" t="s">
        <v>22</v>
      </c>
      <c r="I124" s="5" t="s">
        <v>30</v>
      </c>
      <c r="J124" s="5" t="s">
        <v>31</v>
      </c>
      <c r="K124" s="5" t="s">
        <v>24</v>
      </c>
      <c r="L124" s="5" t="s">
        <v>25</v>
      </c>
      <c r="M124" s="5" t="s">
        <v>40</v>
      </c>
      <c r="N124" s="5"/>
      <c r="O124" s="5">
        <v>260</v>
      </c>
      <c r="P124" s="6">
        <v>42542</v>
      </c>
      <c r="Q124" s="5" t="s">
        <v>26</v>
      </c>
      <c r="R124" s="5" t="s">
        <v>451</v>
      </c>
    </row>
    <row r="125" spans="1:18" ht="27.95" x14ac:dyDescent="0.3">
      <c r="A125" s="3">
        <v>119</v>
      </c>
      <c r="B125" s="3" t="str">
        <f>"201900074246"</f>
        <v>201900074246</v>
      </c>
      <c r="C125" s="3">
        <v>143031</v>
      </c>
      <c r="D125" s="3" t="s">
        <v>452</v>
      </c>
      <c r="E125" s="3">
        <v>10025497801</v>
      </c>
      <c r="F125" s="3" t="s">
        <v>453</v>
      </c>
      <c r="G125" s="3" t="s">
        <v>454</v>
      </c>
      <c r="H125" s="3" t="s">
        <v>22</v>
      </c>
      <c r="I125" s="3" t="s">
        <v>30</v>
      </c>
      <c r="J125" s="3" t="s">
        <v>39</v>
      </c>
      <c r="K125" s="3" t="s">
        <v>24</v>
      </c>
      <c r="L125" s="3" t="s">
        <v>25</v>
      </c>
      <c r="M125" s="3" t="s">
        <v>160</v>
      </c>
      <c r="N125" s="3"/>
      <c r="O125" s="3">
        <v>256</v>
      </c>
      <c r="P125" s="4">
        <v>43593</v>
      </c>
      <c r="Q125" s="3" t="s">
        <v>26</v>
      </c>
      <c r="R125" s="3" t="s">
        <v>455</v>
      </c>
    </row>
    <row r="126" spans="1:18" ht="27.95" x14ac:dyDescent="0.3">
      <c r="A126" s="5">
        <v>120</v>
      </c>
      <c r="B126" s="5" t="str">
        <f>"201900088296"</f>
        <v>201900088296</v>
      </c>
      <c r="C126" s="5">
        <v>144416</v>
      </c>
      <c r="D126" s="5" t="s">
        <v>456</v>
      </c>
      <c r="E126" s="5">
        <v>20527502706</v>
      </c>
      <c r="F126" s="5" t="s">
        <v>457</v>
      </c>
      <c r="G126" s="5" t="s">
        <v>458</v>
      </c>
      <c r="H126" s="5" t="s">
        <v>22</v>
      </c>
      <c r="I126" s="5" t="s">
        <v>23</v>
      </c>
      <c r="J126" s="5" t="s">
        <v>22</v>
      </c>
      <c r="K126" s="5" t="s">
        <v>24</v>
      </c>
      <c r="L126" s="5" t="s">
        <v>25</v>
      </c>
      <c r="M126" s="5" t="s">
        <v>40</v>
      </c>
      <c r="N126" s="5"/>
      <c r="O126" s="5">
        <v>260</v>
      </c>
      <c r="P126" s="6">
        <v>43616</v>
      </c>
      <c r="Q126" s="5" t="s">
        <v>26</v>
      </c>
      <c r="R126" s="5" t="s">
        <v>459</v>
      </c>
    </row>
    <row r="127" spans="1:18" ht="27.95" x14ac:dyDescent="0.3">
      <c r="A127" s="3">
        <v>121</v>
      </c>
      <c r="B127" s="3" t="str">
        <f>"201800144555"</f>
        <v>201800144555</v>
      </c>
      <c r="C127" s="3">
        <v>138337</v>
      </c>
      <c r="D127" s="3" t="s">
        <v>460</v>
      </c>
      <c r="E127" s="3">
        <v>20527592349</v>
      </c>
      <c r="F127" s="3" t="s">
        <v>461</v>
      </c>
      <c r="G127" s="3" t="s">
        <v>462</v>
      </c>
      <c r="H127" s="3" t="s">
        <v>22</v>
      </c>
      <c r="I127" s="3" t="s">
        <v>30</v>
      </c>
      <c r="J127" s="3" t="s">
        <v>31</v>
      </c>
      <c r="K127" s="3" t="s">
        <v>24</v>
      </c>
      <c r="L127" s="3" t="s">
        <v>436</v>
      </c>
      <c r="M127" s="3" t="s">
        <v>463</v>
      </c>
      <c r="N127" s="3"/>
      <c r="O127" s="3">
        <v>256</v>
      </c>
      <c r="P127" s="4">
        <v>43340</v>
      </c>
      <c r="Q127" s="3" t="s">
        <v>26</v>
      </c>
      <c r="R127" s="3" t="s">
        <v>464</v>
      </c>
    </row>
    <row r="128" spans="1:18" ht="27.95" x14ac:dyDescent="0.3">
      <c r="A128" s="5">
        <v>122</v>
      </c>
      <c r="B128" s="5" t="str">
        <f>"201800005263"</f>
        <v>201800005263</v>
      </c>
      <c r="C128" s="5">
        <v>133998</v>
      </c>
      <c r="D128" s="5" t="s">
        <v>465</v>
      </c>
      <c r="E128" s="5">
        <v>10252214491</v>
      </c>
      <c r="F128" s="5" t="s">
        <v>466</v>
      </c>
      <c r="G128" s="5" t="s">
        <v>467</v>
      </c>
      <c r="H128" s="5" t="s">
        <v>22</v>
      </c>
      <c r="I128" s="5" t="s">
        <v>30</v>
      </c>
      <c r="J128" s="5" t="s">
        <v>31</v>
      </c>
      <c r="K128" s="5" t="s">
        <v>24</v>
      </c>
      <c r="L128" s="5" t="s">
        <v>144</v>
      </c>
      <c r="M128" s="5"/>
      <c r="N128" s="5"/>
      <c r="O128" s="5">
        <v>165</v>
      </c>
      <c r="P128" s="6">
        <v>43111</v>
      </c>
      <c r="Q128" s="5" t="s">
        <v>26</v>
      </c>
      <c r="R128" s="5" t="s">
        <v>468</v>
      </c>
    </row>
    <row r="129" spans="1:18" ht="27.95" x14ac:dyDescent="0.3">
      <c r="A129" s="3">
        <v>123</v>
      </c>
      <c r="B129" s="3" t="str">
        <f>"202000148800"</f>
        <v>202000148800</v>
      </c>
      <c r="C129" s="3">
        <v>152019</v>
      </c>
      <c r="D129" s="3" t="s">
        <v>469</v>
      </c>
      <c r="E129" s="3">
        <v>10048217066</v>
      </c>
      <c r="F129" s="3" t="s">
        <v>470</v>
      </c>
      <c r="G129" s="3" t="s">
        <v>471</v>
      </c>
      <c r="H129" s="3" t="s">
        <v>22</v>
      </c>
      <c r="I129" s="3" t="s">
        <v>23</v>
      </c>
      <c r="J129" s="3" t="s">
        <v>71</v>
      </c>
      <c r="K129" s="3" t="s">
        <v>24</v>
      </c>
      <c r="L129" s="3" t="s">
        <v>25</v>
      </c>
      <c r="M129" s="3" t="s">
        <v>40</v>
      </c>
      <c r="N129" s="3"/>
      <c r="O129" s="3">
        <v>260</v>
      </c>
      <c r="P129" s="4">
        <v>44124</v>
      </c>
      <c r="Q129" s="3" t="s">
        <v>26</v>
      </c>
      <c r="R129" s="3" t="s">
        <v>470</v>
      </c>
    </row>
    <row r="130" spans="1:18" ht="27.95" x14ac:dyDescent="0.3">
      <c r="A130" s="5">
        <v>124</v>
      </c>
      <c r="B130" s="5" t="str">
        <f>"202000110489"</f>
        <v>202000110489</v>
      </c>
      <c r="C130" s="5">
        <v>150791</v>
      </c>
      <c r="D130" s="5" t="s">
        <v>472</v>
      </c>
      <c r="E130" s="5">
        <v>10025281107</v>
      </c>
      <c r="F130" s="5" t="s">
        <v>473</v>
      </c>
      <c r="G130" s="5" t="s">
        <v>474</v>
      </c>
      <c r="H130" s="5" t="s">
        <v>22</v>
      </c>
      <c r="I130" s="5" t="s">
        <v>30</v>
      </c>
      <c r="J130" s="5" t="s">
        <v>39</v>
      </c>
      <c r="K130" s="5" t="s">
        <v>24</v>
      </c>
      <c r="L130" s="5" t="s">
        <v>139</v>
      </c>
      <c r="M130" s="5" t="s">
        <v>25</v>
      </c>
      <c r="N130" s="5"/>
      <c r="O130" s="5">
        <v>256</v>
      </c>
      <c r="P130" s="6">
        <v>44067</v>
      </c>
      <c r="Q130" s="5" t="s">
        <v>26</v>
      </c>
      <c r="R130" s="5" t="s">
        <v>473</v>
      </c>
    </row>
    <row r="131" spans="1:18" ht="27.95" x14ac:dyDescent="0.3">
      <c r="A131" s="3">
        <v>125</v>
      </c>
      <c r="B131" s="3" t="str">
        <f>"201500116353"</f>
        <v>201500116353</v>
      </c>
      <c r="C131" s="3">
        <v>117240</v>
      </c>
      <c r="D131" s="3" t="s">
        <v>475</v>
      </c>
      <c r="E131" s="3">
        <v>10251358112</v>
      </c>
      <c r="F131" s="3" t="s">
        <v>476</v>
      </c>
      <c r="G131" s="3" t="s">
        <v>477</v>
      </c>
      <c r="H131" s="3" t="s">
        <v>22</v>
      </c>
      <c r="I131" s="3" t="s">
        <v>23</v>
      </c>
      <c r="J131" s="3" t="s">
        <v>22</v>
      </c>
      <c r="K131" s="3" t="s">
        <v>24</v>
      </c>
      <c r="L131" s="3" t="s">
        <v>149</v>
      </c>
      <c r="M131" s="3" t="s">
        <v>57</v>
      </c>
      <c r="N131" s="3"/>
      <c r="O131" s="3">
        <v>260</v>
      </c>
      <c r="P131" s="4">
        <v>42249</v>
      </c>
      <c r="Q131" s="3" t="s">
        <v>26</v>
      </c>
      <c r="R131" s="3" t="s">
        <v>476</v>
      </c>
    </row>
    <row r="132" spans="1:18" ht="41.95" x14ac:dyDescent="0.3">
      <c r="A132" s="5">
        <v>126</v>
      </c>
      <c r="B132" s="5" t="str">
        <f>"201800084764"</f>
        <v>201800084764</v>
      </c>
      <c r="C132" s="5">
        <v>136311</v>
      </c>
      <c r="D132" s="5" t="s">
        <v>478</v>
      </c>
      <c r="E132" s="5">
        <v>20490953257</v>
      </c>
      <c r="F132" s="5" t="s">
        <v>479</v>
      </c>
      <c r="G132" s="5" t="s">
        <v>480</v>
      </c>
      <c r="H132" s="5" t="s">
        <v>22</v>
      </c>
      <c r="I132" s="5" t="s">
        <v>30</v>
      </c>
      <c r="J132" s="5" t="s">
        <v>39</v>
      </c>
      <c r="K132" s="5" t="s">
        <v>24</v>
      </c>
      <c r="L132" s="5" t="s">
        <v>25</v>
      </c>
      <c r="M132" s="5" t="s">
        <v>40</v>
      </c>
      <c r="N132" s="5"/>
      <c r="O132" s="5">
        <v>260</v>
      </c>
      <c r="P132" s="6">
        <v>43241</v>
      </c>
      <c r="Q132" s="5" t="s">
        <v>26</v>
      </c>
      <c r="R132" s="5" t="s">
        <v>481</v>
      </c>
    </row>
    <row r="133" spans="1:18" ht="27.95" x14ac:dyDescent="0.3">
      <c r="A133" s="3">
        <v>127</v>
      </c>
      <c r="B133" s="3" t="str">
        <f>"201600095047"</f>
        <v>201600095047</v>
      </c>
      <c r="C133" s="3">
        <v>122384</v>
      </c>
      <c r="D133" s="3" t="s">
        <v>482</v>
      </c>
      <c r="E133" s="3">
        <v>10048041928</v>
      </c>
      <c r="F133" s="3" t="s">
        <v>130</v>
      </c>
      <c r="G133" s="3" t="s">
        <v>483</v>
      </c>
      <c r="H133" s="3" t="s">
        <v>22</v>
      </c>
      <c r="I133" s="3" t="s">
        <v>30</v>
      </c>
      <c r="J133" s="3" t="s">
        <v>31</v>
      </c>
      <c r="K133" s="3" t="s">
        <v>24</v>
      </c>
      <c r="L133" s="3" t="s">
        <v>25</v>
      </c>
      <c r="M133" s="3" t="s">
        <v>40</v>
      </c>
      <c r="N133" s="3"/>
      <c r="O133" s="3">
        <v>260</v>
      </c>
      <c r="P133" s="4">
        <v>42544</v>
      </c>
      <c r="Q133" s="3" t="s">
        <v>26</v>
      </c>
      <c r="R133" s="3" t="s">
        <v>130</v>
      </c>
    </row>
    <row r="134" spans="1:18" ht="27.95" x14ac:dyDescent="0.3">
      <c r="A134" s="5">
        <v>128</v>
      </c>
      <c r="B134" s="5" t="str">
        <f>"201900074186"</f>
        <v>201900074186</v>
      </c>
      <c r="C134" s="5">
        <v>143030</v>
      </c>
      <c r="D134" s="5" t="s">
        <v>484</v>
      </c>
      <c r="E134" s="5">
        <v>10238171577</v>
      </c>
      <c r="F134" s="5" t="s">
        <v>485</v>
      </c>
      <c r="G134" s="5" t="s">
        <v>486</v>
      </c>
      <c r="H134" s="5" t="s">
        <v>22</v>
      </c>
      <c r="I134" s="5" t="s">
        <v>30</v>
      </c>
      <c r="J134" s="5" t="s">
        <v>39</v>
      </c>
      <c r="K134" s="5" t="s">
        <v>24</v>
      </c>
      <c r="L134" s="5" t="s">
        <v>487</v>
      </c>
      <c r="M134" s="5" t="s">
        <v>160</v>
      </c>
      <c r="N134" s="5" t="s">
        <v>25</v>
      </c>
      <c r="O134" s="5">
        <v>264</v>
      </c>
      <c r="P134" s="6">
        <v>43593</v>
      </c>
      <c r="Q134" s="5" t="s">
        <v>26</v>
      </c>
      <c r="R134" s="5" t="s">
        <v>488</v>
      </c>
    </row>
    <row r="135" spans="1:18" ht="27.95" x14ac:dyDescent="0.3">
      <c r="A135" s="3">
        <v>129</v>
      </c>
      <c r="B135" s="3" t="str">
        <f>"201800004191"</f>
        <v>201800004191</v>
      </c>
      <c r="C135" s="3">
        <v>133975</v>
      </c>
      <c r="D135" s="3" t="s">
        <v>489</v>
      </c>
      <c r="E135" s="3">
        <v>10048175321</v>
      </c>
      <c r="F135" s="3" t="s">
        <v>490</v>
      </c>
      <c r="G135" s="3" t="s">
        <v>439</v>
      </c>
      <c r="H135" s="3" t="s">
        <v>22</v>
      </c>
      <c r="I135" s="3" t="s">
        <v>30</v>
      </c>
      <c r="J135" s="3" t="s">
        <v>31</v>
      </c>
      <c r="K135" s="3" t="s">
        <v>24</v>
      </c>
      <c r="L135" s="3" t="s">
        <v>144</v>
      </c>
      <c r="M135" s="3"/>
      <c r="N135" s="3"/>
      <c r="O135" s="3">
        <v>165</v>
      </c>
      <c r="P135" s="4">
        <v>43110</v>
      </c>
      <c r="Q135" s="3" t="s">
        <v>26</v>
      </c>
      <c r="R135" s="3" t="s">
        <v>491</v>
      </c>
    </row>
  </sheetData>
  <mergeCells count="1">
    <mergeCell ref="A2:R2"/>
  </mergeCells>
  <pageMargins left="0.75" right="0.75" top="1" bottom="1" header="0.5" footer="0.5"/>
  <customProperties>
    <customPr name="EpmWorksheetKeyString_GU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ConsumidoresMenores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</dc:title>
  <dc:creator>Jose Manuel Castañeda Rossel</dc:creator>
  <cp:lastModifiedBy>Jose Manuel Castañeda Rossel</cp:lastModifiedBy>
  <dcterms:created xsi:type="dcterms:W3CDTF">2020-10-29T21:58:17Z</dcterms:created>
  <dcterms:modified xsi:type="dcterms:W3CDTF">2020-10-29T21:58:17Z</dcterms:modified>
</cp:coreProperties>
</file>