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7039" activeTab="0"/>
  </bookViews>
  <sheets>
    <sheet name="PlantaEnvasadoraGLP" sheetId="1" r:id="rId1"/>
  </sheets>
  <definedNames/>
  <calcPr fullCalcOnLoad="1"/>
</workbook>
</file>

<file path=xl/sharedStrings.xml><?xml version="1.0" encoding="utf-8"?>
<sst xmlns="http://schemas.openxmlformats.org/spreadsheetml/2006/main" count="939" uniqueCount="537">
  <si>
    <t>REGISTROS HÁBILES DE PLANTA ENVASADORA GLP (Actualizado al 29 DE OCTUBRE DE 2020)</t>
  </si>
  <si>
    <t>No</t>
  </si>
  <si>
    <t>EXPEDIENTE</t>
  </si>
  <si>
    <t>CODIGO OSINERGMIN</t>
  </si>
  <si>
    <t>REGISTRO</t>
  </si>
  <si>
    <t>RUC</t>
  </si>
  <si>
    <t>RAZON SOCIAL</t>
  </si>
  <si>
    <t>REPRESENTANTE</t>
  </si>
  <si>
    <t>UBICACIÓN DEL ESTABLECIMIENTO</t>
  </si>
  <si>
    <t>DEPARTAMENTO</t>
  </si>
  <si>
    <t>PROVINCIA</t>
  </si>
  <si>
    <t>DISTRITO</t>
  </si>
  <si>
    <t>CAP.TOTAL GLP (gln)</t>
  </si>
  <si>
    <t>FECHA EMISION</t>
  </si>
  <si>
    <t>TÉRMINO DE VIGENCIA</t>
  </si>
  <si>
    <t>0001-PEGL-11-2010</t>
  </si>
  <si>
    <t>Lima Gas S.A.</t>
  </si>
  <si>
    <t>VIZCARDO MUÑOZ, RAFAEL</t>
  </si>
  <si>
    <t>AV. CAMINO A LA VICTORIA N° 702</t>
  </si>
  <si>
    <t>ICA</t>
  </si>
  <si>
    <t>INDEFINIDO</t>
  </si>
  <si>
    <t>0002-PEGL-06-2001</t>
  </si>
  <si>
    <t>JAEN GAS S.A.C. - PLANTA JAEN</t>
  </si>
  <si>
    <t>GUEVARA TORRES, ERNESTO</t>
  </si>
  <si>
    <t>CARRETERA JAEN-CHAMAYA KM. 14</t>
  </si>
  <si>
    <t>CAJAMARCA</t>
  </si>
  <si>
    <t>JAEN</t>
  </si>
  <si>
    <t>88580-070-2010</t>
  </si>
  <si>
    <t>OXISOL S.A.C.</t>
  </si>
  <si>
    <t>DIANA PAOLA CORRALES RAMOS</t>
  </si>
  <si>
    <t xml:space="preserve">PASAJE VILLA INDEPENDENCIA SUB LT. A-12. URB SEMI RURAL PACHACUTEC </t>
  </si>
  <si>
    <t>AREQUIPA</t>
  </si>
  <si>
    <t>CERRO COLORADO</t>
  </si>
  <si>
    <t>0000031-PIU</t>
  </si>
  <si>
    <t>PIURA GAS S.A.C. - PLANTA PIURA</t>
  </si>
  <si>
    <t>VASQUEZ WONG, ANA AMELIA</t>
  </si>
  <si>
    <t>MZ. 223 LOTES 4-5 ZONA INDUSTRIAL</t>
  </si>
  <si>
    <t>PIURA</t>
  </si>
  <si>
    <t>0000032-LIB</t>
  </si>
  <si>
    <t>ZETA GAS ANDINO S.A. - PLANTA TRUJILLO</t>
  </si>
  <si>
    <t>MONGE ALONSO, MIGUEL</t>
  </si>
  <si>
    <t>CALLE REAL OVALO LA MARINA LOTE 50</t>
  </si>
  <si>
    <t>LA LIBERTAD</t>
  </si>
  <si>
    <t>TRUJILLO</t>
  </si>
  <si>
    <t>3218-070-230519</t>
  </si>
  <si>
    <t>MINCOM SOLUCIONES AMBIENTALES S.A.C</t>
  </si>
  <si>
    <t>TORIBIO ALEJANDRO CORRALES ZEA</t>
  </si>
  <si>
    <t>AV. LOS ROBLES MZ. I, LOTE 10, URB. LA CAPITANA</t>
  </si>
  <si>
    <t>LIMA</t>
  </si>
  <si>
    <t>LURIGANCHO</t>
  </si>
  <si>
    <t>15381-070-040120</t>
  </si>
  <si>
    <t>LLAMA GAS S.A. - PLANTA AREQUIPA</t>
  </si>
  <si>
    <t>FERNANDO FRANCISCO CABADA SAMAME</t>
  </si>
  <si>
    <t>MZ. N, SUB LOTE 2B, AVENIDA LAS CANTERAS-CARRETERA A YURA (KM 10.5) Y MZ. N, SUB LOTE 2B, AUTOPISTA AREQUIPA-LA JOYA, ASENTAMIENTO POBLACIONAL ASOCIAC</t>
  </si>
  <si>
    <t>0002-PEGL-20-2003</t>
  </si>
  <si>
    <t>ECONOGAS S.R.L. - PLANTA PIURA</t>
  </si>
  <si>
    <t>CARDENAS ALZA, JULIO MIGUEL</t>
  </si>
  <si>
    <t>MZ. O. SUB LOTE C-ZONA INDUSTRIAL</t>
  </si>
  <si>
    <t>110575-070-080814</t>
  </si>
  <si>
    <t>HALKON EIRL</t>
  </si>
  <si>
    <t>EDWIN ROBERTO MENDOZA QUISPE</t>
  </si>
  <si>
    <t>PROLONGACION AV. LOS ANGELES S/N. PARCELA 2 - SECTOR PIEDRA BLANCA</t>
  </si>
  <si>
    <t>TACNA</t>
  </si>
  <si>
    <t>CALANA</t>
  </si>
  <si>
    <t>-</t>
  </si>
  <si>
    <t>128642-070-170517</t>
  </si>
  <si>
    <t>PUNTO DE DISTRIBUCION S.A.C</t>
  </si>
  <si>
    <t>JULIO ANGEL COTRINA LOPEZ</t>
  </si>
  <si>
    <t>ASOCIACION PEQUEÑOS AVICULTORES EL DORADO - ZONA INDUSTRIAL UC 11579 SECTOR B AV. CAJAMARCA MZ S LT 3</t>
  </si>
  <si>
    <t>PUENTE PIEDRA</t>
  </si>
  <si>
    <t>84861-070-061014</t>
  </si>
  <si>
    <t>COSTA GAS CHIMBOTE S.A.C.</t>
  </si>
  <si>
    <t>LUIS FEDERICO VASQUEZ WONG</t>
  </si>
  <si>
    <t>PUEBLO JOVEN VILLA MARIA , MZ.G, LOTE 2-6</t>
  </si>
  <si>
    <t>ANCASH</t>
  </si>
  <si>
    <t>SANTA</t>
  </si>
  <si>
    <t>NUEVO CHIMBOTE</t>
  </si>
  <si>
    <t>0001-PEGL-07-2000</t>
  </si>
  <si>
    <t>PLANTA ENVASADORA DE G.L.P. EXTRA GAS S.A. - Planta Envasadora de GLP EXTRA GAS (Callao)</t>
  </si>
  <si>
    <t>WONG PERONE, JUAN RODOLFO</t>
  </si>
  <si>
    <t>MZ. BU LOTE 11-14 URB. INDUSTRIAL OQUENDO</t>
  </si>
  <si>
    <t>PROV. CONST. DEL CALLAO</t>
  </si>
  <si>
    <t>CALLAO</t>
  </si>
  <si>
    <t>100902-070-060114</t>
  </si>
  <si>
    <t>INTI GAS CORPORACIÓN SAC</t>
  </si>
  <si>
    <t>GLADIS IRMA HINOSTROZA ALCOCER</t>
  </si>
  <si>
    <t>JR. YAURIHUIRI S/N SECTOR MATARANA DEL BARRIO DE CCOLLANA, URB. LOS PUQUIALES</t>
  </si>
  <si>
    <t>AYACUCHO</t>
  </si>
  <si>
    <t>LUCANAS</t>
  </si>
  <si>
    <t>PUQUIO</t>
  </si>
  <si>
    <t>135550-070-090418</t>
  </si>
  <si>
    <t>SOLGAS S.A.</t>
  </si>
  <si>
    <t>ROGER DANIEL LIY LION</t>
  </si>
  <si>
    <t>LOTE A2-2 DEL SECTOR RECREO PARTE 1 SOBRE LA CARRETERA CUSCO - ANTA</t>
  </si>
  <si>
    <t>CUSCO</t>
  </si>
  <si>
    <t>ANTA</t>
  </si>
  <si>
    <t>CACHIMAYO</t>
  </si>
  <si>
    <t>3203-070-151118</t>
  </si>
  <si>
    <t>LIMA GAS S.A.</t>
  </si>
  <si>
    <t xml:space="preserve">YEPEZ CALDERON RICARDO DAVID </t>
  </si>
  <si>
    <t>CALLE A, N°149, ZONA 7, URB. FUNDO BOCANEGRA ALTO</t>
  </si>
  <si>
    <t>3226-070-161014</t>
  </si>
  <si>
    <t>COSTA GAS TRUJILLO S.A.C.</t>
  </si>
  <si>
    <t>MARCO ANTONIO VASQUEZ WONG</t>
  </si>
  <si>
    <t>CARRETERA INDUSTRIAL A LAREDO SUB LOTE 04, BARRIO NUEVO, KM 1-C</t>
  </si>
  <si>
    <t>MOCHE</t>
  </si>
  <si>
    <t>0001-PEGL-22-2001</t>
  </si>
  <si>
    <t>UNIVERSAL GAS S.R.LTDA</t>
  </si>
  <si>
    <t>LOZANO GUERRA, WALTER ANTONIO</t>
  </si>
  <si>
    <t>JR. FRANCISCO PIZARRO N° 860</t>
  </si>
  <si>
    <t>SAN MARTIN</t>
  </si>
  <si>
    <t>MORALES</t>
  </si>
  <si>
    <t>3197-070-240912</t>
  </si>
  <si>
    <t>ZETA GAS ANDINO S.A.- PLANTA HUANUCO</t>
  </si>
  <si>
    <t>CARRETERA AEROPUERTO KM. 4.2</t>
  </si>
  <si>
    <t>HUANUCO</t>
  </si>
  <si>
    <t>18181-070-250718</t>
  </si>
  <si>
    <t>CARRETERA CENTRAL KM. 7.5</t>
  </si>
  <si>
    <t>JUNIN</t>
  </si>
  <si>
    <t>HUANCAYO</t>
  </si>
  <si>
    <t>SAN AGUSTIN</t>
  </si>
  <si>
    <t>86816-070-2010</t>
  </si>
  <si>
    <t>MOVILGAS SRL</t>
  </si>
  <si>
    <t>HECTOR TITO VILLAR FIERRO</t>
  </si>
  <si>
    <t>JR. SANTA BARBARA Nº 530 ANEXO DE AZA</t>
  </si>
  <si>
    <t>EL TAMBO</t>
  </si>
  <si>
    <t>18124-070-121216</t>
  </si>
  <si>
    <t>LLAMA GAS S.A. - PLANTA TRUJILLO</t>
  </si>
  <si>
    <t>CACERES ALIAGA, FRANCISCO ANTONIO</t>
  </si>
  <si>
    <t>AA. HH. EL MILAGRO MZ. 65 LOTES 1-6-7-8</t>
  </si>
  <si>
    <t>HUANCHACO</t>
  </si>
  <si>
    <t>HOGAS S.A.C. - PLANTA JULIACA</t>
  </si>
  <si>
    <t>PONCE DE LA BORDA, FRITZ PIO</t>
  </si>
  <si>
    <t>CARRETERA JULIACA -PUNO KM. 4.5</t>
  </si>
  <si>
    <t>PUNO</t>
  </si>
  <si>
    <t>SAN ROMAN</t>
  </si>
  <si>
    <t>JULIACA</t>
  </si>
  <si>
    <t>3199-070-221118</t>
  </si>
  <si>
    <t>PUNTO GAS S.A.C.</t>
  </si>
  <si>
    <t>SERGIO AUGUSTO MATOS SIFUENTES</t>
  </si>
  <si>
    <t>MZ. O LOTE 3 URB. INDUSTRIAL SANTA ROSA</t>
  </si>
  <si>
    <t>ATE</t>
  </si>
  <si>
    <t>16356-070-030317</t>
  </si>
  <si>
    <t>LLAMA GAS S.A. - PLANTA CUSCO</t>
  </si>
  <si>
    <t>FRANCISCO ANTONIO CACERES ALIAGA</t>
  </si>
  <si>
    <t>CARRETERA CUSCO-URCOS ALTURA PEAJE ANGOSTURA</t>
  </si>
  <si>
    <t>SAN JERONIMO</t>
  </si>
  <si>
    <t>0001-PEGL-12-2001</t>
  </si>
  <si>
    <t>COMPAÑIA ENVASADORA EXACTO GAS E.I.R.L. - PLANTA HUANCAYO</t>
  </si>
  <si>
    <t>GONZALO JOAQUIN, ALFREDO ROLANDO</t>
  </si>
  <si>
    <t>AV. FIDEL MIRANDA N° 2300-2334</t>
  </si>
  <si>
    <t>SAPALLANGA</t>
  </si>
  <si>
    <t>18043-070-250918</t>
  </si>
  <si>
    <t xml:space="preserve">ROGER DANIEL LIY LION </t>
  </si>
  <si>
    <t xml:space="preserve">AUTOPISTA VENTANILLA KM 16.5 </t>
  </si>
  <si>
    <t>VENTANILLA</t>
  </si>
  <si>
    <t>20535-070-311214</t>
  </si>
  <si>
    <t>FULGAS PLANTA ENVASADORA DE GLP S.A. - PLANTA HUANUCO</t>
  </si>
  <si>
    <t>TERESA DEL CARMEN MATUTE PALACIOS</t>
  </si>
  <si>
    <t>MZ. D LOTE 12 MIRAFLORES KM. 3.5 CARRETERA CENTRAL</t>
  </si>
  <si>
    <t>AMARILIS</t>
  </si>
  <si>
    <t>3244-070-290718</t>
  </si>
  <si>
    <t>VARIANTE DE UCHUMAYO KM 3.5</t>
  </si>
  <si>
    <t>YANAHUARA</t>
  </si>
  <si>
    <t>16230-070-020715</t>
  </si>
  <si>
    <t>ZETA GAS ANDINO S.A.</t>
  </si>
  <si>
    <t>MZ. MI, LOTE S/N URB. OQUENDO</t>
  </si>
  <si>
    <t>3219-070-270117</t>
  </si>
  <si>
    <t>LLAMA GAS S.A. - PLANTA LURIN</t>
  </si>
  <si>
    <t>AV. PACHACUTEC KM. 23.5 TABLADA DE LURIN</t>
  </si>
  <si>
    <t>VILLA MARIA DEL TRIUNFO</t>
  </si>
  <si>
    <t>110252-070-010714</t>
  </si>
  <si>
    <t>GRAN PRIX GAS S.A.C.</t>
  </si>
  <si>
    <t>CÉSAR AUGUSTO HEREDIA LÓPEZ</t>
  </si>
  <si>
    <t>LOTE 01. MZ. E, ASENTAMIENTO HUMANO EL MOLINO, CHAMAYA</t>
  </si>
  <si>
    <t>0008-PEGL-15-2002</t>
  </si>
  <si>
    <t>HOGAS S.A.C. - PLANTA PUENTE PIEDRA</t>
  </si>
  <si>
    <t>PROLONGACION BUENOS AIRES MZ. D LOTE 15-A - ZAPALLAL</t>
  </si>
  <si>
    <t>120668-070-240516</t>
  </si>
  <si>
    <t>NUMAY S.A</t>
  </si>
  <si>
    <t xml:space="preserve">JACINTO FRANCIA ABURTO </t>
  </si>
  <si>
    <t>AV. PANAMERICANA NORTE KM. 87.5</t>
  </si>
  <si>
    <t>HUARAL</t>
  </si>
  <si>
    <t>CHANCAY</t>
  </si>
  <si>
    <t>0011-PEGL-15-2002</t>
  </si>
  <si>
    <t>INVERSIONES CANTA GAS S.A.C. - Planta Envasadora de GLP CANTA GAS</t>
  </si>
  <si>
    <t>NEYRA MIRANDA, YESICA</t>
  </si>
  <si>
    <t>LOTIZACION CAJAMARQUILLA II ETAPA PARCELA 87 SUB-LOTE 87-6 CARRETERA PRINCIPAL A CAJAMARQUILLA</t>
  </si>
  <si>
    <t>6383-070-280114</t>
  </si>
  <si>
    <t>PLANTA ENVASADORA DE GLP EL NAZARENO S.A.C.</t>
  </si>
  <si>
    <t>JUAN MAURICIO DURAND WONG</t>
  </si>
  <si>
    <t>CALLE LAS EXPORTACIONES N° 140 URB. INDUSTRIAL PRO</t>
  </si>
  <si>
    <t>SAN MARTIN DE PORRES</t>
  </si>
  <si>
    <t>39438-070-2011</t>
  </si>
  <si>
    <t>LIMA GAS S.A. - PLANTA JULIACA</t>
  </si>
  <si>
    <t>RAFAEL VIZCARDO MUÑOZ</t>
  </si>
  <si>
    <t>PARQUE INDUSTRIAL TAPARACHI MZ-D LOTE 15-B</t>
  </si>
  <si>
    <t>3236-070-060120</t>
  </si>
  <si>
    <t>SUIZA GAS S.A.C.</t>
  </si>
  <si>
    <t>FRANCISCO ANTONIO CABALLERO BAMBERGER</t>
  </si>
  <si>
    <t>JR. HUANCABAMBA N° 116-118 ZONA INDUSTRIAL</t>
  </si>
  <si>
    <t>SAN JUAN DE MIRAFLORES</t>
  </si>
  <si>
    <t>3193-070-250716</t>
  </si>
  <si>
    <t>FLAMA GAS CORPORATION SAC</t>
  </si>
  <si>
    <t xml:space="preserve">DORA EDITH NEYRA CAHUANA </t>
  </si>
  <si>
    <t>AV. LOS JARDINES ESTE N° 250 URB. LAS FLORES</t>
  </si>
  <si>
    <t>SAN JUAN DE LURIGANCHO</t>
  </si>
  <si>
    <t>141761-070-120319</t>
  </si>
  <si>
    <t>PE CELESTE II S.A.C.</t>
  </si>
  <si>
    <t>JOSE ROLLIN ASTE VALERA</t>
  </si>
  <si>
    <t>PREDIO RURAL PARQUE PORCINO IIIC 128/86</t>
  </si>
  <si>
    <t>123150-070-070918</t>
  </si>
  <si>
    <t xml:space="preserve">MULTICENTRO SANTA CATALINA S.A. </t>
  </si>
  <si>
    <t>DANTE ABARCA AGUILAR</t>
  </si>
  <si>
    <t>CARRETERA HUAMBUTIO – SAN SALVADOR – PISAQ S/N, SECTOR MOLINUYOC</t>
  </si>
  <si>
    <t>CALCA</t>
  </si>
  <si>
    <t>SAN SALVADOR</t>
  </si>
  <si>
    <t>110788-070-030818</t>
  </si>
  <si>
    <t>CALLE DOS MZ. B-1 LOTE 14 ZONA PARQUE INDUSTRIAL</t>
  </si>
  <si>
    <t>LA ESPERANZA</t>
  </si>
  <si>
    <t>3245-070-120613</t>
  </si>
  <si>
    <t>ORO GAS PERÚ S.A.C</t>
  </si>
  <si>
    <t>TADEO ANASTACIO GUARDIA HUAMANÍ</t>
  </si>
  <si>
    <t>CARRETERA COMATRANA AL MAR KM. 1</t>
  </si>
  <si>
    <t>97518-070-211112</t>
  </si>
  <si>
    <t>SELGAS S.A.C.</t>
  </si>
  <si>
    <t>MIRKO JORGE TELLO ARRIETA</t>
  </si>
  <si>
    <t>AV.DIAGONAL SUR (EX CARRETERA RADAR) PARCELA 2, I ETAPA,AAHH LA FLORIDA</t>
  </si>
  <si>
    <t>UCAYALI</t>
  </si>
  <si>
    <t>CORONEL PORTILLO</t>
  </si>
  <si>
    <t>CALLERIA</t>
  </si>
  <si>
    <t>3253-070-080816</t>
  </si>
  <si>
    <t xml:space="preserve">CORPORACION PRIMAX S.A. </t>
  </si>
  <si>
    <t>CÈSAR DOMINGO CRUCES LIBERT</t>
  </si>
  <si>
    <t xml:space="preserve">CALLE PAMPILLA N° 155 </t>
  </si>
  <si>
    <t>3255-070-200117</t>
  </si>
  <si>
    <t>G.C MULTIGAS E.I.R.L.</t>
  </si>
  <si>
    <t>MIGUEL ANGEL GUTIERREZ BLANCO</t>
  </si>
  <si>
    <t>LOTIZACION CHILLON, MZ. A, LOTE 8</t>
  </si>
  <si>
    <t>SIPAN GAS E.I.R.L. - PLANTA CHICLAYO</t>
  </si>
  <si>
    <t>OLANO GUADALUPE, LUIS ALBERTO</t>
  </si>
  <si>
    <t>MZ. C LOTES 27-28 PARQUE INDUSTRIAL</t>
  </si>
  <si>
    <t>LAMBAYEQUE</t>
  </si>
  <si>
    <t>CHICLAYO</t>
  </si>
  <si>
    <t>3241-070-260612</t>
  </si>
  <si>
    <t>GLP DISTRIBUCIONES E.I.R.L</t>
  </si>
  <si>
    <t>TERESA DEL ROSARIO OSORIO BONILLA</t>
  </si>
  <si>
    <t>KM. 10.5 DE LA CARRETERA A YURA</t>
  </si>
  <si>
    <t>6389-070-210718</t>
  </si>
  <si>
    <t>FERNANDO FRANCISCO CABADA SAMANE</t>
  </si>
  <si>
    <t>ZONA INDUSTRIAL MZ. G JR. N° 03</t>
  </si>
  <si>
    <t>15261-070-051219</t>
  </si>
  <si>
    <t>PLANTA ENVASADORA CONTINENTAL SOCIEDAD ANONIMA CERRADA</t>
  </si>
  <si>
    <t xml:space="preserve">RICHAR QUISPE ROJAS </t>
  </si>
  <si>
    <t>AV. JOSE MARIA ARGUEDAS N° 209-211</t>
  </si>
  <si>
    <t>APURIMAC</t>
  </si>
  <si>
    <t>ANDAHUAYLAS</t>
  </si>
  <si>
    <t>3227-070-230718</t>
  </si>
  <si>
    <t>AV. D. MZ. C, LOTES 17-18-19 PARQUE INDUSTRIAL</t>
  </si>
  <si>
    <t>PIMENTEL</t>
  </si>
  <si>
    <t>116739-070-100815</t>
  </si>
  <si>
    <t xml:space="preserve">BIO GAS S.A.C. </t>
  </si>
  <si>
    <t>JUANA HURTADO CAMPO</t>
  </si>
  <si>
    <t xml:space="preserve">A 200 METROS DEL CRUCE DE LA CARRETERA INTEROCEÁNICA SUR CON LA VÍA CHORRILLOS </t>
  </si>
  <si>
    <t>MADRE DE DIOS</t>
  </si>
  <si>
    <t>TAMBOPATA</t>
  </si>
  <si>
    <t>0001-PEGL-20-2004</t>
  </si>
  <si>
    <t>LIMA GAS S.A. - PLANTA PIURA</t>
  </si>
  <si>
    <t>LARA PACHECO, JOSE CARLOS</t>
  </si>
  <si>
    <t>MZ. 11-12, LOTE 6-B, ZONA INDUSTRIAL</t>
  </si>
  <si>
    <t>0001-PEGL-05-2010</t>
  </si>
  <si>
    <t>INTI GAS S.A.C.</t>
  </si>
  <si>
    <t>AV. MACHUPICCHU S/N, CARRETERA AL CUSCO</t>
  </si>
  <si>
    <t>HUAMANGA</t>
  </si>
  <si>
    <t>SAN JUAN BAUTISTA</t>
  </si>
  <si>
    <t>3668-070-190815</t>
  </si>
  <si>
    <t xml:space="preserve">LLAMA GAS PUCALLPA S.A. </t>
  </si>
  <si>
    <t>ARBORIZACION S/N CDRA 1</t>
  </si>
  <si>
    <t>YARINACOCHA</t>
  </si>
  <si>
    <t>EDRAM GAS S.A.</t>
  </si>
  <si>
    <t>RAMIREZ ROMAN, EDUARDO RAUL</t>
  </si>
  <si>
    <t>ASOCIACIÓN EL NARANJITO MZ. G, LOTES 44, 45, 46 Y 47</t>
  </si>
  <si>
    <t>132924-070-291117</t>
  </si>
  <si>
    <t>MOISES GERMAN DOMINGUEZ MORANTE</t>
  </si>
  <si>
    <t>KM. 33 BERMA DERECHA DE LA CARRETERA ASFALTADA CHULUCANAS – TAMBOGRANDE, SECTOR HUALTACO III, VALLE SAN LORENZO</t>
  </si>
  <si>
    <t>TAMBO GRANDE</t>
  </si>
  <si>
    <t>87008-070-181219</t>
  </si>
  <si>
    <t>CORPORACION PRIMAX S.A.</t>
  </si>
  <si>
    <t>CESAR DOMINGO CRUCES LIBERT</t>
  </si>
  <si>
    <t>CARRETERA PANAMERICANA NORTE KM. 777</t>
  </si>
  <si>
    <t>100203-070-301219</t>
  </si>
  <si>
    <t>AV N° 6 MZ E-09 LTS 36,37,38,39 Y 40 PARQUE INDUSTRIAL LA ESPERANZA</t>
  </si>
  <si>
    <t>119379-070-210116</t>
  </si>
  <si>
    <t>APUGAS S.A.C.</t>
  </si>
  <si>
    <t>ALDO OCTAVIO CANCHASTO MEDRANO</t>
  </si>
  <si>
    <t>CARRETERA APURIMAC - LIMA KM. 14,500</t>
  </si>
  <si>
    <t>ABANCAY</t>
  </si>
  <si>
    <t>103622-070-120713</t>
  </si>
  <si>
    <t>LIMA GAS SA</t>
  </si>
  <si>
    <t>CALLE 2 MZ B LT 15, PARQUE INDUSTRIAL</t>
  </si>
  <si>
    <t>WANCHAQ</t>
  </si>
  <si>
    <t>3220-070-241117</t>
  </si>
  <si>
    <t>LLAMA GAS S.A. - PLANTA LIMA</t>
  </si>
  <si>
    <t>AV. NARANJAL N° 125 Y 135</t>
  </si>
  <si>
    <t>INDEPENDENCIA</t>
  </si>
  <si>
    <t>0001-PEGL-12-2006</t>
  </si>
  <si>
    <t>PEDRO CONTRERAS RUEDA</t>
  </si>
  <si>
    <t>CONTRERAS RUEDA, PEDRO</t>
  </si>
  <si>
    <t>CARRETERA MARGINAL SATIPO - MAZAMARI KM. 3</t>
  </si>
  <si>
    <t>SATIPO</t>
  </si>
  <si>
    <t>RIO NEGRO</t>
  </si>
  <si>
    <t>111817-070-031114</t>
  </si>
  <si>
    <t>CHOTA GAS S.A.C</t>
  </si>
  <si>
    <t>GRACIELA ROVIRA MESTANZA JULON</t>
  </si>
  <si>
    <t xml:space="preserve">COMUNIDAD PINGOBAMBA BEDOYA S/N SECTOR PEDRO SORO CARRETERA CHOTA </t>
  </si>
  <si>
    <t>CHOTA</t>
  </si>
  <si>
    <t>0001-PEGL-05-2001</t>
  </si>
  <si>
    <t>AYACUCHO GAS S.A. - PLANTA AYACUCHO</t>
  </si>
  <si>
    <t>AV. DEL EJERCITO N° 749</t>
  </si>
  <si>
    <t>19677-070-281019</t>
  </si>
  <si>
    <t>LIDER GAS E.I.R.L.</t>
  </si>
  <si>
    <t xml:space="preserve">MODESTO FIGUEROA MINAYA </t>
  </si>
  <si>
    <t>LOS CIPRECES MZ. J LOTE 7 URB. CHILLON</t>
  </si>
  <si>
    <t>3258-070-2010</t>
  </si>
  <si>
    <t>CORPORACIÓN ANDINA DEL GAS PERÚ S.A.C</t>
  </si>
  <si>
    <t>GERMAN PORTILLO CAYO</t>
  </si>
  <si>
    <t>AV. SANTA ROSA S/N LOTE P-58 KM. 14 AUTOPISTA A CIENEGUILLA</t>
  </si>
  <si>
    <t>PACHACAMAC</t>
  </si>
  <si>
    <t>14673-070-151215</t>
  </si>
  <si>
    <t>MEGA GAS S.A.C</t>
  </si>
  <si>
    <t xml:space="preserve">CARLO FERNANDO VASQUEZ YEPES </t>
  </si>
  <si>
    <t xml:space="preserve">MZ. E LOTE 13-A, CALLE 6, LAS PRADERAS DE LURIN </t>
  </si>
  <si>
    <t>LURIN</t>
  </si>
  <si>
    <t>3221-070-141216</t>
  </si>
  <si>
    <t>LLAMA GAS S.A. - PLANTA PISCO</t>
  </si>
  <si>
    <t>AV. FERMIN TANGUIS S/N</t>
  </si>
  <si>
    <t>PISCO</t>
  </si>
  <si>
    <t>133466-070-191217</t>
  </si>
  <si>
    <t xml:space="preserve">MIGUEL MONGE ALONSO </t>
  </si>
  <si>
    <t>SECTOR SANTA MARIA CHICA PREDIO PARCELA 125</t>
  </si>
  <si>
    <t>CHINCHA</t>
  </si>
  <si>
    <t>EL CARMEN</t>
  </si>
  <si>
    <t>35156-070-121216</t>
  </si>
  <si>
    <t>SOLGAS AMAZONIA S.A.C.</t>
  </si>
  <si>
    <t>ALTURA KM. 10 CARRETERA FEDERICO BASADRE A 800 MTS. MARGEN IZQUIERDO</t>
  </si>
  <si>
    <t>95214-070-030216</t>
  </si>
  <si>
    <t>PLANTA ENVASADORA AMAGAS S.A.C.</t>
  </si>
  <si>
    <t xml:space="preserve">ELIA MARLENY VILLACREZ SALAZAR </t>
  </si>
  <si>
    <t>KM 01 CARRETERA A CHACHAPOYAS FUNDO ALFALFAR - CARRETERA PEDRO RUIZ</t>
  </si>
  <si>
    <t>AMAZONAS</t>
  </si>
  <si>
    <t>CHACHAPOYAS</t>
  </si>
  <si>
    <t>110631-070-110814</t>
  </si>
  <si>
    <t>PAJATEN GAS E.I.R.L.</t>
  </si>
  <si>
    <t>JORGE HERRERA FERNANDEZ</t>
  </si>
  <si>
    <t>CARRETERA FERNANDO BELAUNDE TERRY NRO. S/N (KM. 1.5 CARREETERA JUANJUI - TOCACHE)</t>
  </si>
  <si>
    <t>MARISCAL CACERES</t>
  </si>
  <si>
    <t>JUANJUI</t>
  </si>
  <si>
    <t>ZETA GAS ANDINO S.A. - PLANTA AREQUIPA</t>
  </si>
  <si>
    <t>AV. NICOLAS DE PIEROLA N° 107 URB. SEMI-RURAL PACHACUTEC</t>
  </si>
  <si>
    <t>33862-070-270313</t>
  </si>
  <si>
    <t>INTI GAS CORPORACION SAC</t>
  </si>
  <si>
    <t>OSCAR BERNABE RAFAEL ANYOSA</t>
  </si>
  <si>
    <t>CALLE 1 MZ. A-2 LOTES 12-13 PARQUE INDUSTRIAL DE TRUJILLO</t>
  </si>
  <si>
    <t>93783-070-111011</t>
  </si>
  <si>
    <t>PIURA GAS S.A.C</t>
  </si>
  <si>
    <t>GUSTAVO ADOLFO URTECHO CUEVA</t>
  </si>
  <si>
    <t>PANAMERICANA NORTE KM 1263 CASERIO CABEZA DE VACA</t>
  </si>
  <si>
    <t>TUMBES</t>
  </si>
  <si>
    <t>CORRALES</t>
  </si>
  <si>
    <t>3225-070-110519</t>
  </si>
  <si>
    <t>VAL HIDROCARBUROS S.A.C.</t>
  </si>
  <si>
    <t xml:space="preserve">JOANA LOURDES VENEGAS GUILLEN </t>
  </si>
  <si>
    <t>CARRETERA PANAMERICANA NORTE KM 160.5</t>
  </si>
  <si>
    <t>HUAURA</t>
  </si>
  <si>
    <t>VEGUETA</t>
  </si>
  <si>
    <t>118481-070-261115</t>
  </si>
  <si>
    <t>FULGAS PLANTA ENVASADORA DE G.L.P S.A.</t>
  </si>
  <si>
    <t>CPN NARANJILLO CARRETERA MARGINAL S/N KM 6.0</t>
  </si>
  <si>
    <t>LEONCIO PRADO</t>
  </si>
  <si>
    <t>LUYANDO</t>
  </si>
  <si>
    <t>132298-070-131017</t>
  </si>
  <si>
    <t>NATURGAS DEL PERU S.A.C.</t>
  </si>
  <si>
    <t>PABLO CESAR LANZA BUSCAGLIA</t>
  </si>
  <si>
    <t>CAMBRACA YOCARA REFERENCIA CARRETERA AREQUIPA-JULIACA KM 288+900</t>
  </si>
  <si>
    <t>34040-070-010716</t>
  </si>
  <si>
    <t>LLAMA GAS PUCALLPA S.A - PLANTA RIOJA</t>
  </si>
  <si>
    <t>CARRETERA FERNANDO BELAUNDE TERRY KM. 478</t>
  </si>
  <si>
    <t>RIOJA</t>
  </si>
  <si>
    <t>0002-PEGL-07-2002</t>
  </si>
  <si>
    <t>DELTA GAS S.A.</t>
  </si>
  <si>
    <t>NOVOA PORRAS, LUIS MIGUEL AGUSTIN</t>
  </si>
  <si>
    <t>AV. NESTOR GAMBETTA N° 4765</t>
  </si>
  <si>
    <t>126806-070-260217</t>
  </si>
  <si>
    <t xml:space="preserve">SHILCAYO GRIFO S.R.L. </t>
  </si>
  <si>
    <t>ALFONSO REATEGUI PAREDES</t>
  </si>
  <si>
    <t>AV. VIA DE EVITAMIENTO CUADRA 22 - PARCELA 31009</t>
  </si>
  <si>
    <t>LA BANDA DE SHILCAYO</t>
  </si>
  <si>
    <t>0016-PEGL-15-2001</t>
  </si>
  <si>
    <t>ABASTIBLE GAS DEL PERU S.A.C.</t>
  </si>
  <si>
    <t>LOS DURAZNOS N° 422 URB. CANTO GRANDE</t>
  </si>
  <si>
    <t>0002-PEGL-14-2002</t>
  </si>
  <si>
    <t>LIMA GAS S.A. - PLANTA CHICLAYO</t>
  </si>
  <si>
    <t>MZ. C LOTES 33-34-35 PARQUE INDUSTRIAL</t>
  </si>
  <si>
    <t>41654-070-290413</t>
  </si>
  <si>
    <t xml:space="preserve">STAR GAS S.R.L </t>
  </si>
  <si>
    <t>BENJAMIN ROSALES MENDEZ</t>
  </si>
  <si>
    <t>CARRETERA TARMA CHANCHAMAYO, ANEXO DE VILCABAMBA</t>
  </si>
  <si>
    <t>TARMA</t>
  </si>
  <si>
    <t>ACOBAMBA</t>
  </si>
  <si>
    <t>3209-070-301019</t>
  </si>
  <si>
    <t>CAXAMARCA GAS S.A. - PLANTA CAJAMARCA</t>
  </si>
  <si>
    <t>SONIA MEDALITH LA TORRE LEZAMA</t>
  </si>
  <si>
    <t xml:space="preserve">AV. SAN MARTIN DE PORRES N° 1837 </t>
  </si>
  <si>
    <t>31921-070-270513</t>
  </si>
  <si>
    <t>LOGISTICA Y TRANSPORTES ALFA S.A.</t>
  </si>
  <si>
    <t>EDUARDO GUSTAVO LEBRÚN ASPILLAGA</t>
  </si>
  <si>
    <t>URB. SHANGRI-LA MZ. M LOTE 1 LOS EUCALIPTOS N° 198 Y LOS ALAMOS N° 110</t>
  </si>
  <si>
    <t>132135-070-101018</t>
  </si>
  <si>
    <t xml:space="preserve">DIANA PAOLA CORRALES RAMOS </t>
  </si>
  <si>
    <t>PARCELA 38105 Y PARTE DE 38104 CALLE S/N SECTOR HUAMPAR</t>
  </si>
  <si>
    <t>POROY</t>
  </si>
  <si>
    <t>0002-PEGL-12-2001</t>
  </si>
  <si>
    <t>FULGAS PLANTA ENVASADORA DE GLP S.A. - PLANTA CHANCHAMAYO</t>
  </si>
  <si>
    <t>MATUTE PALACIOS, TERESA DEL CARMEN</t>
  </si>
  <si>
    <t>AV. PERU 1577- 1591, SECTOR PAMPA DEL CARMEN.</t>
  </si>
  <si>
    <t>CHANCHAMAYO</t>
  </si>
  <si>
    <t>0002-PEGL-15-2004</t>
  </si>
  <si>
    <t>SURSA GAS E.I.R.L.</t>
  </si>
  <si>
    <t>CHAUCA NAVARRO, LUIS PASCUAL</t>
  </si>
  <si>
    <t>AV. PANAMERICANA SUR KM. 59 FUNDO LA PATITA</t>
  </si>
  <si>
    <t>CAÑETE</t>
  </si>
  <si>
    <t>CHILCA</t>
  </si>
  <si>
    <t>0022-PEGL-15-2001</t>
  </si>
  <si>
    <t>ANYOSA -, OSCAR RAFAEL</t>
  </si>
  <si>
    <t>AV. LOS FAISANES N° 608-616 URB. LA CAMPIÑA</t>
  </si>
  <si>
    <t>CHORRILLOS</t>
  </si>
  <si>
    <t>0001-PEGL-08-2009</t>
  </si>
  <si>
    <t>VICTORIA JUAN GAS SOCIEDAD ANONIMA CERRADA</t>
  </si>
  <si>
    <t>QUECAÑO VILCA, JUAN</t>
  </si>
  <si>
    <t>CARRETERA CUSCO-JULIACA KM. 1113.6 CC.CC. DE SENCCA-CHECTUYOC</t>
  </si>
  <si>
    <t>CANCHIS</t>
  </si>
  <si>
    <t>SICUANI</t>
  </si>
  <si>
    <t>19765-070-040612</t>
  </si>
  <si>
    <t>GLP AMAZONICO S.A.C. - PLANTA MAYNAS</t>
  </si>
  <si>
    <t xml:space="preserve">REY RECAVARREN, ALVARO FELIPE </t>
  </si>
  <si>
    <t>SANTA CLARA DE NANAY - FUNDO ZODIAC</t>
  </si>
  <si>
    <t>LORETO</t>
  </si>
  <si>
    <t>MAYNAS</t>
  </si>
  <si>
    <t>42463-070-310114</t>
  </si>
  <si>
    <t>CORPORACION ANDINA DEL GAS PERU SAC</t>
  </si>
  <si>
    <t xml:space="preserve">GERMAN PORTILLO CAYO </t>
  </si>
  <si>
    <t xml:space="preserve">AV. LAS PEÑAS KM 1.6 EL PASTO </t>
  </si>
  <si>
    <t>SOCABAYA</t>
  </si>
  <si>
    <t>6453-070-240216</t>
  </si>
  <si>
    <t>E.L.M. NEGOCIOS E.I.R.L.</t>
  </si>
  <si>
    <t>CESAR JUVAL CHAVEZ CHAHUA</t>
  </si>
  <si>
    <t>KM. 192.8 CARRETERA PATIVILCA HUARAZ</t>
  </si>
  <si>
    <t>HUARAZ</t>
  </si>
  <si>
    <t>0006-PEGL-15-2001</t>
  </si>
  <si>
    <t>ANTA GAS DE LIMA S.R.L.</t>
  </si>
  <si>
    <t>ROJAS HUARI, CARMEN ROSA</t>
  </si>
  <si>
    <t>AV. NUEVO HORIZONTE. MZ. E. LOTE 9</t>
  </si>
  <si>
    <t>114553-070-020719</t>
  </si>
  <si>
    <t>CARRETERA A YURA KM. 12, ASOCIACION GRANJEROS UNIDOS REVOLUCIONARIOS</t>
  </si>
  <si>
    <t>3223-070-311218</t>
  </si>
  <si>
    <t>MS E HIJOS S.A.C.</t>
  </si>
  <si>
    <t>YURI ERNESTO MEDINA SANCHEZ</t>
  </si>
  <si>
    <t>CALLE LOS CEREZOS N°465-475 (ANTES MZ. B LT. 19) – URB. SHANGRILA</t>
  </si>
  <si>
    <t>18209-070-070818</t>
  </si>
  <si>
    <t>MEGA GAS S.A.C.</t>
  </si>
  <si>
    <t>VASQUEZ YEPES CARLO FERNANDO</t>
  </si>
  <si>
    <t>MZ. C LOTE 11 PARQUE INDUSTRIAL</t>
  </si>
  <si>
    <t>90706-070-2011</t>
  </si>
  <si>
    <t>PLANTA ENVASADORA SANTO TORIBIO GAS S.A.C.</t>
  </si>
  <si>
    <t>RONALD RICARDO DOMINGUEZ CALVA</t>
  </si>
  <si>
    <t>CARRETERA PANAMERICANA NORTE KM. 590</t>
  </si>
  <si>
    <t>ASCOPE</t>
  </si>
  <si>
    <t>CHICAMA</t>
  </si>
  <si>
    <t>0001-PEGL-15-2006</t>
  </si>
  <si>
    <t>COMPAÑIA DIESEL GAS S.C.R.L.</t>
  </si>
  <si>
    <t>ROJAS LEON, YONI</t>
  </si>
  <si>
    <t xml:space="preserve">AV. CHOSICA S/N URB. CAJAMARQUILLA II ETAPA PARCELA 89 LOTE </t>
  </si>
  <si>
    <t>3213-070-240317</t>
  </si>
  <si>
    <t>CR SERVICE S.A.C.</t>
  </si>
  <si>
    <t>CARLOS ALBERTO ROSAS BALLINAS</t>
  </si>
  <si>
    <t>LUIS BANCHERO ROSSI N° 163, ZONA INDUSTRIAL</t>
  </si>
  <si>
    <t>3230-070-210116</t>
  </si>
  <si>
    <t>ENERGIGAS S.A.C</t>
  </si>
  <si>
    <t>DIEGO ALONSO CARLOS JOSÉ GONZALES POSADA DE COSSIO</t>
  </si>
  <si>
    <t>AV. PANAMERICANA SUR KM 21.5</t>
  </si>
  <si>
    <t>VILLA EL SALVADOR</t>
  </si>
  <si>
    <t>3208-070-2010</t>
  </si>
  <si>
    <t>LIMA GAS - PLANTA TRUJILLO</t>
  </si>
  <si>
    <t>MZ. F1 LOTE 9, PARQUE INDUSTRIAL</t>
  </si>
  <si>
    <t>6177-070-161118</t>
  </si>
  <si>
    <t>ENVASADORA NORLIMA GAS S.A.C.</t>
  </si>
  <si>
    <t>CARLOS ANDRÉS ALVA ABAD</t>
  </si>
  <si>
    <t>AV. LAS PALMAS LOTE 6, LOTIZACION AGROPECUARIA JOSE GALVEZ</t>
  </si>
  <si>
    <t>0013-PEGL-15-2001</t>
  </si>
  <si>
    <t>IMPORTADORA DE BELLEZA Y SALUD S.A.</t>
  </si>
  <si>
    <t xml:space="preserve">VIDAL SAIJA, FIONA ROSA </t>
  </si>
  <si>
    <t>CERRO MACATON KM. 5 CARRETERA LA HUACA</t>
  </si>
  <si>
    <t>0001-PEGL-15-2002</t>
  </si>
  <si>
    <t>FLAMA GAS CORPORATION S.A.C</t>
  </si>
  <si>
    <t>NEYRA HUAMANI, ROFILIO TEOFILO</t>
  </si>
  <si>
    <t>AV. SAN JUAN MZ. G LOTE 1 URB. INDUSTRIAL LAS VEGAS</t>
  </si>
  <si>
    <t>0001-PEGL-12-2008</t>
  </si>
  <si>
    <t>ZETA GAS ANDINO S.A. - PLANTA TARMA</t>
  </si>
  <si>
    <t>PROLONGACION JUAN SANTOS ATAHUALPA 602 - 698</t>
  </si>
  <si>
    <t>87036-070-070317</t>
  </si>
  <si>
    <t>LIMA GAS S.A. - PLANTA AREQUIPA</t>
  </si>
  <si>
    <t>RICARDO DAVID YEPEZ CALDERON</t>
  </si>
  <si>
    <t xml:space="preserve">LOTE 8 MZ. Ñ CENTRO INDUSTRIAL LAS CANTERAS </t>
  </si>
  <si>
    <t>33454-070-060120</t>
  </si>
  <si>
    <t>CARRETERA RAMIRO PRIALE KM. 8.3 EX FUNDO HUACHIPA</t>
  </si>
  <si>
    <t>88495-070-171219</t>
  </si>
  <si>
    <t>ASENTAMIENTO POBLACIONAL ASOCIACION CENTRO INDUSTRIAL LAS CANTERAS MZ Ñ LT 1 CARRETERA A YURA KM. 10.45</t>
  </si>
  <si>
    <t>YOZ GAS E.I.R.L. - PLANTA LEONCIO PRADO</t>
  </si>
  <si>
    <t>CAJAHUANCA COLLAO, DARIO</t>
  </si>
  <si>
    <t>AV. RAIMONDI N° 1166 - TINGO MARIA</t>
  </si>
  <si>
    <t>RUPA-RUPA</t>
  </si>
  <si>
    <t>42856-070-190617</t>
  </si>
  <si>
    <t>CHAVIN GAS S.A.C.</t>
  </si>
  <si>
    <t>OSCAR ABEL RUEDA VILCAYAURI</t>
  </si>
  <si>
    <t>EX FUNDO MALVARROSA PARCELA 13 KM. 197.5 PANAMERICANA NORTE</t>
  </si>
  <si>
    <t>BARRANCA</t>
  </si>
  <si>
    <t>6641-070-130711</t>
  </si>
  <si>
    <t>ENVASADORA ANDINA DE GAS COMPANY S.A.</t>
  </si>
  <si>
    <t>BENJAMIN ROSALES NÚÑEZ</t>
  </si>
  <si>
    <t xml:space="preserve">PARQUE INDUSTRIAL DEL CONO SUR, PARCELA I, MZ. B, LT. 02 CON FRENTE A LA AV. PACHACUTEC </t>
  </si>
  <si>
    <t>95161-070-041216</t>
  </si>
  <si>
    <t>LLAMA GAS S.A. - PLANTA PIURA</t>
  </si>
  <si>
    <t>MZ 226 LT 9 URBANIZACION ZONA INDUSTRIAL</t>
  </si>
  <si>
    <t>15405-070-250413</t>
  </si>
  <si>
    <t xml:space="preserve">INVERSIONES CANTA GAS S.A.C. </t>
  </si>
  <si>
    <t>CANTALICIO NEYRA HUAMANI</t>
  </si>
  <si>
    <t>KM. 7,5 CARRETERA CENTRAL.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</si>
</sst>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809625</xdr:colOff>
      <xdr:row>3</xdr:row>
      <xdr:rowOff>47625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286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1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8515625" style="0" customWidth="1"/>
    <col min="2" max="2" width="13.8515625" style="0" customWidth="1"/>
    <col min="3" max="3" width="19.421875" style="0" bestFit="1" customWidth="1"/>
    <col min="4" max="4" width="17.140625" style="0" bestFit="1" customWidth="1"/>
    <col min="5" max="5" width="11.8515625" style="0" bestFit="1" customWidth="1"/>
    <col min="6" max="8" width="44.8515625" style="0" bestFit="1" customWidth="1"/>
    <col min="9" max="10" width="23.140625" style="0" bestFit="1" customWidth="1"/>
    <col min="11" max="11" width="23.7109375" style="0" bestFit="1" customWidth="1"/>
    <col min="12" max="12" width="18.140625" style="0" bestFit="1" customWidth="1"/>
    <col min="13" max="13" width="14.140625" style="0" bestFit="1" customWidth="1"/>
    <col min="14" max="14" width="20.421875" style="0" bestFit="1" customWidth="1"/>
  </cols>
  <sheetData>
    <row r="2" spans="1:14" ht="13.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6" spans="1:14" ht="13.5">
      <c r="A6" s="1" t="s">
        <v>1</v>
      </c>
      <c r="B6" s="2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</row>
    <row r="7" spans="1:14" ht="13.5">
      <c r="A7" s="3">
        <v>1</v>
      </c>
      <c r="B7" s="3" t="str">
        <f>"1959572"</f>
        <v>1959572</v>
      </c>
      <c r="C7" s="3">
        <v>84713</v>
      </c>
      <c r="D7" s="3" t="s">
        <v>15</v>
      </c>
      <c r="E7" s="3">
        <v>20100007348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19</v>
      </c>
      <c r="K7" s="3" t="s">
        <v>19</v>
      </c>
      <c r="L7" s="3">
        <v>20000</v>
      </c>
      <c r="M7" s="4">
        <v>40204</v>
      </c>
      <c r="N7" s="3" t="s">
        <v>20</v>
      </c>
    </row>
    <row r="8" spans="1:14" ht="13.5">
      <c r="A8" s="3">
        <v>2</v>
      </c>
      <c r="B8" s="3" t="str">
        <f>"201000001523"</f>
        <v>201000001523</v>
      </c>
      <c r="C8" s="3">
        <v>3248</v>
      </c>
      <c r="D8" s="3" t="s">
        <v>21</v>
      </c>
      <c r="E8" s="3">
        <v>20230557757</v>
      </c>
      <c r="F8" s="3" t="s">
        <v>22</v>
      </c>
      <c r="G8" s="3" t="s">
        <v>23</v>
      </c>
      <c r="H8" s="3" t="s">
        <v>24</v>
      </c>
      <c r="I8" s="3" t="s">
        <v>25</v>
      </c>
      <c r="J8" s="3" t="s">
        <v>26</v>
      </c>
      <c r="K8" s="3" t="s">
        <v>26</v>
      </c>
      <c r="L8" s="3">
        <v>10000</v>
      </c>
      <c r="M8" s="4">
        <v>37175</v>
      </c>
      <c r="N8" s="3" t="s">
        <v>20</v>
      </c>
    </row>
    <row r="9" spans="1:14" ht="27.75">
      <c r="A9" s="3">
        <v>3</v>
      </c>
      <c r="B9" s="3" t="str">
        <f>"1416240"</f>
        <v>1416240</v>
      </c>
      <c r="C9" s="3">
        <v>88580</v>
      </c>
      <c r="D9" s="3" t="s">
        <v>27</v>
      </c>
      <c r="E9" s="3">
        <v>20411881203</v>
      </c>
      <c r="F9" s="3" t="s">
        <v>28</v>
      </c>
      <c r="G9" s="3" t="s">
        <v>29</v>
      </c>
      <c r="H9" s="3" t="s">
        <v>30</v>
      </c>
      <c r="I9" s="3" t="s">
        <v>31</v>
      </c>
      <c r="J9" s="3" t="s">
        <v>31</v>
      </c>
      <c r="K9" s="3" t="s">
        <v>32</v>
      </c>
      <c r="L9" s="3">
        <v>10000</v>
      </c>
      <c r="M9" s="4">
        <v>40739</v>
      </c>
      <c r="N9" s="3" t="s">
        <v>20</v>
      </c>
    </row>
    <row r="10" spans="1:14" ht="13.5">
      <c r="A10" s="3">
        <v>4</v>
      </c>
      <c r="B10" s="3" t="str">
        <f>"201000001526"</f>
        <v>201000001526</v>
      </c>
      <c r="C10" s="3">
        <v>18141</v>
      </c>
      <c r="D10" s="3" t="s">
        <v>33</v>
      </c>
      <c r="E10" s="3">
        <v>20113539594</v>
      </c>
      <c r="F10" s="3" t="s">
        <v>34</v>
      </c>
      <c r="G10" s="3" t="s">
        <v>35</v>
      </c>
      <c r="H10" s="3" t="s">
        <v>36</v>
      </c>
      <c r="I10" s="3" t="s">
        <v>37</v>
      </c>
      <c r="J10" s="3" t="s">
        <v>37</v>
      </c>
      <c r="K10" s="3" t="s">
        <v>37</v>
      </c>
      <c r="L10" s="3">
        <v>12000</v>
      </c>
      <c r="M10" s="4">
        <v>36563</v>
      </c>
      <c r="N10" s="3" t="s">
        <v>20</v>
      </c>
    </row>
    <row r="11" spans="1:14" ht="13.5">
      <c r="A11" s="3">
        <v>5</v>
      </c>
      <c r="B11" s="3" t="str">
        <f>"201000001527"</f>
        <v>201000001527</v>
      </c>
      <c r="C11" s="3">
        <v>18123</v>
      </c>
      <c r="D11" s="3" t="s">
        <v>38</v>
      </c>
      <c r="E11" s="3">
        <v>20262254268</v>
      </c>
      <c r="F11" s="3" t="s">
        <v>39</v>
      </c>
      <c r="G11" s="3" t="s">
        <v>40</v>
      </c>
      <c r="H11" s="3" t="s">
        <v>41</v>
      </c>
      <c r="I11" s="3" t="s">
        <v>42</v>
      </c>
      <c r="J11" s="3" t="s">
        <v>43</v>
      </c>
      <c r="K11" s="3" t="s">
        <v>43</v>
      </c>
      <c r="L11" s="3">
        <v>21591</v>
      </c>
      <c r="M11" s="4">
        <v>36543</v>
      </c>
      <c r="N11" s="3" t="s">
        <v>20</v>
      </c>
    </row>
    <row r="12" spans="1:14" ht="13.5">
      <c r="A12" s="3">
        <v>6</v>
      </c>
      <c r="B12" s="3" t="str">
        <f>"201900082356"</f>
        <v>201900082356</v>
      </c>
      <c r="C12" s="3">
        <v>3218</v>
      </c>
      <c r="D12" s="3" t="s">
        <v>44</v>
      </c>
      <c r="E12" s="3">
        <v>20537735911</v>
      </c>
      <c r="F12" s="3" t="s">
        <v>45</v>
      </c>
      <c r="G12" s="3" t="s">
        <v>46</v>
      </c>
      <c r="H12" s="3" t="s">
        <v>47</v>
      </c>
      <c r="I12" s="3" t="s">
        <v>48</v>
      </c>
      <c r="J12" s="3" t="s">
        <v>48</v>
      </c>
      <c r="K12" s="3" t="s">
        <v>49</v>
      </c>
      <c r="L12" s="3">
        <v>20000</v>
      </c>
      <c r="M12" s="4">
        <v>43614</v>
      </c>
      <c r="N12" s="3" t="s">
        <v>20</v>
      </c>
    </row>
    <row r="13" spans="1:14" ht="55.5">
      <c r="A13" s="3">
        <v>7</v>
      </c>
      <c r="B13" s="3" t="str">
        <f>"201900217454"</f>
        <v>201900217454</v>
      </c>
      <c r="C13" s="3">
        <v>15381</v>
      </c>
      <c r="D13" s="3" t="s">
        <v>50</v>
      </c>
      <c r="E13" s="3">
        <v>20100366747</v>
      </c>
      <c r="F13" s="3" t="s">
        <v>51</v>
      </c>
      <c r="G13" s="3" t="s">
        <v>52</v>
      </c>
      <c r="H13" s="3" t="s">
        <v>53</v>
      </c>
      <c r="I13" s="3" t="s">
        <v>31</v>
      </c>
      <c r="J13" s="3" t="s">
        <v>31</v>
      </c>
      <c r="K13" s="3" t="s">
        <v>32</v>
      </c>
      <c r="L13" s="3">
        <v>60000</v>
      </c>
      <c r="M13" s="4">
        <v>43836</v>
      </c>
      <c r="N13" s="3" t="s">
        <v>20</v>
      </c>
    </row>
    <row r="14" spans="1:14" ht="13.5">
      <c r="A14" s="3">
        <v>8</v>
      </c>
      <c r="B14" s="3" t="str">
        <f>"1440741"</f>
        <v>1440741</v>
      </c>
      <c r="C14" s="3">
        <v>34414</v>
      </c>
      <c r="D14" s="3" t="s">
        <v>54</v>
      </c>
      <c r="E14" s="3">
        <v>20102314698</v>
      </c>
      <c r="F14" s="3" t="s">
        <v>55</v>
      </c>
      <c r="G14" s="3" t="s">
        <v>56</v>
      </c>
      <c r="H14" s="3" t="s">
        <v>57</v>
      </c>
      <c r="I14" s="3" t="s">
        <v>37</v>
      </c>
      <c r="J14" s="3" t="s">
        <v>37</v>
      </c>
      <c r="K14" s="3" t="s">
        <v>37</v>
      </c>
      <c r="L14" s="3">
        <v>5000</v>
      </c>
      <c r="M14" s="4">
        <v>37659</v>
      </c>
      <c r="N14" s="3" t="s">
        <v>20</v>
      </c>
    </row>
    <row r="15" spans="1:14" ht="27.75">
      <c r="A15" s="3">
        <v>9</v>
      </c>
      <c r="B15" s="3" t="str">
        <f>"201400091465"</f>
        <v>201400091465</v>
      </c>
      <c r="C15" s="3">
        <v>110575</v>
      </c>
      <c r="D15" s="3" t="s">
        <v>58</v>
      </c>
      <c r="E15" s="3">
        <v>20449403453</v>
      </c>
      <c r="F15" s="3" t="s">
        <v>59</v>
      </c>
      <c r="G15" s="3" t="s">
        <v>60</v>
      </c>
      <c r="H15" s="3" t="s">
        <v>61</v>
      </c>
      <c r="I15" s="3" t="s">
        <v>62</v>
      </c>
      <c r="J15" s="3" t="s">
        <v>62</v>
      </c>
      <c r="K15" s="3" t="s">
        <v>63</v>
      </c>
      <c r="L15" s="3">
        <v>20000</v>
      </c>
      <c r="M15" s="3" t="s">
        <v>64</v>
      </c>
      <c r="N15" s="3" t="s">
        <v>20</v>
      </c>
    </row>
    <row r="16" spans="1:14" ht="42">
      <c r="A16" s="3">
        <v>10</v>
      </c>
      <c r="B16" s="3" t="str">
        <f>"201700075637"</f>
        <v>201700075637</v>
      </c>
      <c r="C16" s="3">
        <v>128642</v>
      </c>
      <c r="D16" s="3" t="s">
        <v>65</v>
      </c>
      <c r="E16" s="3">
        <v>20293658146</v>
      </c>
      <c r="F16" s="3" t="s">
        <v>66</v>
      </c>
      <c r="G16" s="3" t="s">
        <v>67</v>
      </c>
      <c r="H16" s="3" t="s">
        <v>68</v>
      </c>
      <c r="I16" s="3" t="s">
        <v>48</v>
      </c>
      <c r="J16" s="3" t="s">
        <v>48</v>
      </c>
      <c r="K16" s="3" t="s">
        <v>69</v>
      </c>
      <c r="L16" s="3">
        <v>52000</v>
      </c>
      <c r="M16" s="4">
        <v>42874</v>
      </c>
      <c r="N16" s="3" t="s">
        <v>20</v>
      </c>
    </row>
    <row r="17" spans="1:14" ht="13.5">
      <c r="A17" s="3">
        <v>11</v>
      </c>
      <c r="B17" s="3" t="str">
        <f>"201400131087"</f>
        <v>201400131087</v>
      </c>
      <c r="C17" s="3">
        <v>84861</v>
      </c>
      <c r="D17" s="3" t="s">
        <v>70</v>
      </c>
      <c r="E17" s="3">
        <v>20541678817</v>
      </c>
      <c r="F17" s="3" t="s">
        <v>71</v>
      </c>
      <c r="G17" s="3" t="s">
        <v>72</v>
      </c>
      <c r="H17" s="3" t="s">
        <v>73</v>
      </c>
      <c r="I17" s="3" t="s">
        <v>74</v>
      </c>
      <c r="J17" s="3" t="s">
        <v>75</v>
      </c>
      <c r="K17" s="3" t="s">
        <v>76</v>
      </c>
      <c r="L17" s="3">
        <v>30000</v>
      </c>
      <c r="M17" s="4">
        <v>41928</v>
      </c>
      <c r="N17" s="3" t="s">
        <v>20</v>
      </c>
    </row>
    <row r="18" spans="1:14" ht="27.75">
      <c r="A18" s="3">
        <v>12</v>
      </c>
      <c r="B18" s="3" t="str">
        <f>"201400012185"</f>
        <v>201400012185</v>
      </c>
      <c r="C18" s="3">
        <v>3240</v>
      </c>
      <c r="D18" s="3" t="s">
        <v>77</v>
      </c>
      <c r="E18" s="3">
        <v>20174640514</v>
      </c>
      <c r="F18" s="3" t="s">
        <v>78</v>
      </c>
      <c r="G18" s="3" t="s">
        <v>79</v>
      </c>
      <c r="H18" s="3" t="s">
        <v>80</v>
      </c>
      <c r="I18" s="3" t="s">
        <v>81</v>
      </c>
      <c r="J18" s="3" t="s">
        <v>81</v>
      </c>
      <c r="K18" s="3" t="s">
        <v>82</v>
      </c>
      <c r="L18" s="3">
        <v>10000</v>
      </c>
      <c r="M18" s="3" t="s">
        <v>64</v>
      </c>
      <c r="N18" s="3" t="s">
        <v>20</v>
      </c>
    </row>
    <row r="19" spans="1:14" ht="27.75">
      <c r="A19" s="3">
        <v>13</v>
      </c>
      <c r="B19" s="3" t="str">
        <f>"201300181965"</f>
        <v>201300181965</v>
      </c>
      <c r="C19" s="3">
        <v>100902</v>
      </c>
      <c r="D19" s="3" t="s">
        <v>83</v>
      </c>
      <c r="E19" s="3">
        <v>20550716675</v>
      </c>
      <c r="F19" s="3" t="s">
        <v>84</v>
      </c>
      <c r="G19" s="3" t="s">
        <v>85</v>
      </c>
      <c r="H19" s="3" t="s">
        <v>86</v>
      </c>
      <c r="I19" s="3" t="s">
        <v>87</v>
      </c>
      <c r="J19" s="3" t="s">
        <v>88</v>
      </c>
      <c r="K19" s="3" t="s">
        <v>89</v>
      </c>
      <c r="L19" s="3">
        <v>12200</v>
      </c>
      <c r="M19" s="3" t="s">
        <v>64</v>
      </c>
      <c r="N19" s="3" t="s">
        <v>20</v>
      </c>
    </row>
    <row r="20" spans="1:14" ht="27.75">
      <c r="A20" s="3">
        <v>14</v>
      </c>
      <c r="B20" s="3" t="str">
        <f>"201800058085"</f>
        <v>201800058085</v>
      </c>
      <c r="C20" s="3">
        <v>135550</v>
      </c>
      <c r="D20" s="3" t="s">
        <v>90</v>
      </c>
      <c r="E20" s="3">
        <v>20100176450</v>
      </c>
      <c r="F20" s="3" t="s">
        <v>91</v>
      </c>
      <c r="G20" s="3" t="s">
        <v>92</v>
      </c>
      <c r="H20" s="3" t="s">
        <v>93</v>
      </c>
      <c r="I20" s="3" t="s">
        <v>94</v>
      </c>
      <c r="J20" s="3" t="s">
        <v>95</v>
      </c>
      <c r="K20" s="3" t="s">
        <v>96</v>
      </c>
      <c r="L20" s="3">
        <v>45000</v>
      </c>
      <c r="M20" s="4">
        <v>43200</v>
      </c>
      <c r="N20" s="3" t="s">
        <v>20</v>
      </c>
    </row>
    <row r="21" spans="1:14" ht="27.75">
      <c r="A21" s="3">
        <v>15</v>
      </c>
      <c r="B21" s="3" t="str">
        <f>"201800189086"</f>
        <v>201800189086</v>
      </c>
      <c r="C21" s="3">
        <v>3203</v>
      </c>
      <c r="D21" s="3" t="s">
        <v>97</v>
      </c>
      <c r="E21" s="3">
        <v>20100007348</v>
      </c>
      <c r="F21" s="3" t="s">
        <v>98</v>
      </c>
      <c r="G21" s="3" t="s">
        <v>99</v>
      </c>
      <c r="H21" s="3" t="s">
        <v>100</v>
      </c>
      <c r="I21" s="3" t="s">
        <v>81</v>
      </c>
      <c r="J21" s="3" t="s">
        <v>81</v>
      </c>
      <c r="K21" s="3" t="s">
        <v>82</v>
      </c>
      <c r="L21" s="3">
        <v>295200</v>
      </c>
      <c r="M21" s="4">
        <v>43420</v>
      </c>
      <c r="N21" s="3" t="s">
        <v>20</v>
      </c>
    </row>
    <row r="22" spans="1:14" ht="27.75">
      <c r="A22" s="3">
        <v>16</v>
      </c>
      <c r="B22" s="3" t="str">
        <f>"201400129532"</f>
        <v>201400129532</v>
      </c>
      <c r="C22" s="3">
        <v>3226</v>
      </c>
      <c r="D22" s="3" t="s">
        <v>101</v>
      </c>
      <c r="E22" s="3">
        <v>20539718810</v>
      </c>
      <c r="F22" s="3" t="s">
        <v>102</v>
      </c>
      <c r="G22" s="3" t="s">
        <v>103</v>
      </c>
      <c r="H22" s="3" t="s">
        <v>104</v>
      </c>
      <c r="I22" s="3" t="s">
        <v>42</v>
      </c>
      <c r="J22" s="3" t="s">
        <v>43</v>
      </c>
      <c r="K22" s="3" t="s">
        <v>105</v>
      </c>
      <c r="L22" s="3">
        <v>19000</v>
      </c>
      <c r="M22" s="3" t="s">
        <v>64</v>
      </c>
      <c r="N22" s="3" t="s">
        <v>20</v>
      </c>
    </row>
    <row r="23" spans="1:14" ht="13.5">
      <c r="A23" s="3">
        <v>17</v>
      </c>
      <c r="B23" s="3" t="str">
        <f>"1451859"</f>
        <v>1451859</v>
      </c>
      <c r="C23" s="3">
        <v>3257</v>
      </c>
      <c r="D23" s="3" t="s">
        <v>106</v>
      </c>
      <c r="E23" s="3">
        <v>20362013802</v>
      </c>
      <c r="F23" s="3" t="s">
        <v>107</v>
      </c>
      <c r="G23" s="3" t="s">
        <v>108</v>
      </c>
      <c r="H23" s="3" t="s">
        <v>109</v>
      </c>
      <c r="I23" s="3" t="s">
        <v>110</v>
      </c>
      <c r="J23" s="3" t="s">
        <v>110</v>
      </c>
      <c r="K23" s="3" t="s">
        <v>111</v>
      </c>
      <c r="L23" s="3">
        <v>8000</v>
      </c>
      <c r="M23" s="4">
        <v>38006</v>
      </c>
      <c r="N23" s="3" t="s">
        <v>20</v>
      </c>
    </row>
    <row r="24" spans="1:14" ht="13.5">
      <c r="A24" s="3">
        <v>18</v>
      </c>
      <c r="B24" s="3" t="str">
        <f>"201200152919"</f>
        <v>201200152919</v>
      </c>
      <c r="C24" s="3">
        <v>3197</v>
      </c>
      <c r="D24" s="3" t="s">
        <v>112</v>
      </c>
      <c r="E24" s="3">
        <v>20262254268</v>
      </c>
      <c r="F24" s="3" t="s">
        <v>113</v>
      </c>
      <c r="G24" s="3" t="s">
        <v>40</v>
      </c>
      <c r="H24" s="3" t="s">
        <v>114</v>
      </c>
      <c r="I24" s="3" t="s">
        <v>115</v>
      </c>
      <c r="J24" s="3" t="s">
        <v>115</v>
      </c>
      <c r="K24" s="3" t="s">
        <v>115</v>
      </c>
      <c r="L24" s="3">
        <v>10000</v>
      </c>
      <c r="M24" s="3" t="s">
        <v>64</v>
      </c>
      <c r="N24" s="3" t="s">
        <v>20</v>
      </c>
    </row>
    <row r="25" spans="1:14" ht="13.5">
      <c r="A25" s="3">
        <v>19</v>
      </c>
      <c r="B25" s="3" t="str">
        <f>"201800120585"</f>
        <v>201800120585</v>
      </c>
      <c r="C25" s="3">
        <v>18181</v>
      </c>
      <c r="D25" s="3" t="s">
        <v>116</v>
      </c>
      <c r="E25" s="3">
        <v>20100176450</v>
      </c>
      <c r="F25" s="3" t="s">
        <v>91</v>
      </c>
      <c r="G25" s="3" t="s">
        <v>92</v>
      </c>
      <c r="H25" s="3" t="s">
        <v>117</v>
      </c>
      <c r="I25" s="3" t="s">
        <v>118</v>
      </c>
      <c r="J25" s="3" t="s">
        <v>119</v>
      </c>
      <c r="K25" s="3" t="s">
        <v>120</v>
      </c>
      <c r="L25" s="3">
        <v>60000</v>
      </c>
      <c r="M25" s="4">
        <v>43307</v>
      </c>
      <c r="N25" s="3" t="s">
        <v>20</v>
      </c>
    </row>
    <row r="26" spans="1:14" ht="13.5">
      <c r="A26" s="3">
        <v>20</v>
      </c>
      <c r="B26" s="3" t="str">
        <f>"1353474"</f>
        <v>1353474</v>
      </c>
      <c r="C26" s="3">
        <v>86816</v>
      </c>
      <c r="D26" s="3" t="s">
        <v>121</v>
      </c>
      <c r="E26" s="3">
        <v>20486107902</v>
      </c>
      <c r="F26" s="3" t="s">
        <v>122</v>
      </c>
      <c r="G26" s="3" t="s">
        <v>123</v>
      </c>
      <c r="H26" s="3" t="s">
        <v>124</v>
      </c>
      <c r="I26" s="3" t="s">
        <v>118</v>
      </c>
      <c r="J26" s="3" t="s">
        <v>119</v>
      </c>
      <c r="K26" s="3" t="s">
        <v>125</v>
      </c>
      <c r="L26" s="3">
        <v>12650</v>
      </c>
      <c r="M26" s="4">
        <v>40318</v>
      </c>
      <c r="N26" s="3" t="s">
        <v>20</v>
      </c>
    </row>
    <row r="27" spans="1:14" ht="13.5">
      <c r="A27" s="3">
        <v>21</v>
      </c>
      <c r="B27" s="3" t="str">
        <f>"201600176219"</f>
        <v>201600176219</v>
      </c>
      <c r="C27" s="3">
        <v>18124</v>
      </c>
      <c r="D27" s="3" t="s">
        <v>126</v>
      </c>
      <c r="E27" s="3">
        <v>20100366747</v>
      </c>
      <c r="F27" s="3" t="s">
        <v>127</v>
      </c>
      <c r="G27" s="3" t="s">
        <v>128</v>
      </c>
      <c r="H27" s="3" t="s">
        <v>129</v>
      </c>
      <c r="I27" s="3" t="s">
        <v>42</v>
      </c>
      <c r="J27" s="3" t="s">
        <v>43</v>
      </c>
      <c r="K27" s="3" t="s">
        <v>130</v>
      </c>
      <c r="L27" s="3">
        <v>20000</v>
      </c>
      <c r="M27" s="4">
        <v>42731</v>
      </c>
      <c r="N27" s="3" t="s">
        <v>20</v>
      </c>
    </row>
    <row r="28" spans="1:14" ht="13.5">
      <c r="A28" s="3">
        <v>22</v>
      </c>
      <c r="B28" s="3" t="str">
        <f>"1105780"</f>
        <v>1105780</v>
      </c>
      <c r="C28" s="3">
        <v>6388</v>
      </c>
      <c r="D28" s="3">
        <v>954846</v>
      </c>
      <c r="E28" s="3">
        <v>20118596740</v>
      </c>
      <c r="F28" s="3" t="s">
        <v>131</v>
      </c>
      <c r="G28" s="3" t="s">
        <v>132</v>
      </c>
      <c r="H28" s="3" t="s">
        <v>133</v>
      </c>
      <c r="I28" s="3" t="s">
        <v>134</v>
      </c>
      <c r="J28" s="3" t="s">
        <v>135</v>
      </c>
      <c r="K28" s="3" t="s">
        <v>136</v>
      </c>
      <c r="L28" s="3">
        <v>4000</v>
      </c>
      <c r="M28" s="4">
        <v>35467</v>
      </c>
      <c r="N28" s="3" t="s">
        <v>20</v>
      </c>
    </row>
    <row r="29" spans="1:14" ht="13.5">
      <c r="A29" s="3">
        <v>23</v>
      </c>
      <c r="B29" s="3" t="str">
        <f>"201800192193"</f>
        <v>201800192193</v>
      </c>
      <c r="C29" s="3">
        <v>3199</v>
      </c>
      <c r="D29" s="3" t="s">
        <v>137</v>
      </c>
      <c r="E29" s="3">
        <v>20602359981</v>
      </c>
      <c r="F29" s="3" t="s">
        <v>138</v>
      </c>
      <c r="G29" s="3" t="s">
        <v>139</v>
      </c>
      <c r="H29" s="3" t="s">
        <v>140</v>
      </c>
      <c r="I29" s="3" t="s">
        <v>48</v>
      </c>
      <c r="J29" s="3" t="s">
        <v>48</v>
      </c>
      <c r="K29" s="3" t="s">
        <v>141</v>
      </c>
      <c r="L29" s="3">
        <v>10000</v>
      </c>
      <c r="M29" s="4">
        <v>43430</v>
      </c>
      <c r="N29" s="4">
        <v>45230</v>
      </c>
    </row>
    <row r="30" spans="1:14" ht="27.75">
      <c r="A30" s="3">
        <v>24</v>
      </c>
      <c r="B30" s="3" t="str">
        <f>"201600176213"</f>
        <v>201600176213</v>
      </c>
      <c r="C30" s="3">
        <v>16356</v>
      </c>
      <c r="D30" s="3" t="s">
        <v>142</v>
      </c>
      <c r="E30" s="3">
        <v>20100366747</v>
      </c>
      <c r="F30" s="3" t="s">
        <v>143</v>
      </c>
      <c r="G30" s="3" t="s">
        <v>144</v>
      </c>
      <c r="H30" s="3" t="s">
        <v>145</v>
      </c>
      <c r="I30" s="3" t="s">
        <v>94</v>
      </c>
      <c r="J30" s="3" t="s">
        <v>94</v>
      </c>
      <c r="K30" s="3" t="s">
        <v>146</v>
      </c>
      <c r="L30" s="3">
        <v>30000</v>
      </c>
      <c r="M30" s="4">
        <v>42801</v>
      </c>
      <c r="N30" s="3" t="s">
        <v>20</v>
      </c>
    </row>
    <row r="31" spans="1:14" ht="27.75">
      <c r="A31" s="3">
        <v>25</v>
      </c>
      <c r="B31" s="3" t="str">
        <f>"1312714"</f>
        <v>1312714</v>
      </c>
      <c r="C31" s="3">
        <v>18126</v>
      </c>
      <c r="D31" s="3" t="s">
        <v>147</v>
      </c>
      <c r="E31" s="3">
        <v>20443435680</v>
      </c>
      <c r="F31" s="3" t="s">
        <v>148</v>
      </c>
      <c r="G31" s="3" t="s">
        <v>149</v>
      </c>
      <c r="H31" s="3" t="s">
        <v>150</v>
      </c>
      <c r="I31" s="3" t="s">
        <v>118</v>
      </c>
      <c r="J31" s="3" t="s">
        <v>119</v>
      </c>
      <c r="K31" s="3" t="s">
        <v>151</v>
      </c>
      <c r="L31" s="3">
        <v>11000</v>
      </c>
      <c r="M31" s="4">
        <v>36937</v>
      </c>
      <c r="N31" s="3" t="s">
        <v>20</v>
      </c>
    </row>
    <row r="32" spans="1:14" ht="13.5">
      <c r="A32" s="3">
        <v>26</v>
      </c>
      <c r="B32" s="3" t="str">
        <f>"201800158870"</f>
        <v>201800158870</v>
      </c>
      <c r="C32" s="3">
        <v>18043</v>
      </c>
      <c r="D32" s="3" t="s">
        <v>152</v>
      </c>
      <c r="E32" s="3">
        <v>20100176450</v>
      </c>
      <c r="F32" s="3" t="s">
        <v>91</v>
      </c>
      <c r="G32" s="3" t="s">
        <v>153</v>
      </c>
      <c r="H32" s="3" t="s">
        <v>154</v>
      </c>
      <c r="I32" s="3" t="s">
        <v>81</v>
      </c>
      <c r="J32" s="3" t="s">
        <v>81</v>
      </c>
      <c r="K32" s="3" t="s">
        <v>155</v>
      </c>
      <c r="L32" s="3">
        <v>120000</v>
      </c>
      <c r="M32" s="4">
        <v>43370</v>
      </c>
      <c r="N32" s="3" t="s">
        <v>20</v>
      </c>
    </row>
    <row r="33" spans="1:14" ht="27.75">
      <c r="A33" s="3">
        <v>27</v>
      </c>
      <c r="B33" s="3" t="str">
        <f>"201400131129"</f>
        <v>201400131129</v>
      </c>
      <c r="C33" s="3">
        <v>20535</v>
      </c>
      <c r="D33" s="3" t="s">
        <v>156</v>
      </c>
      <c r="E33" s="3">
        <v>20404723392</v>
      </c>
      <c r="F33" s="3" t="s">
        <v>157</v>
      </c>
      <c r="G33" s="3" t="s">
        <v>158</v>
      </c>
      <c r="H33" s="3" t="s">
        <v>159</v>
      </c>
      <c r="I33" s="3" t="s">
        <v>115</v>
      </c>
      <c r="J33" s="3" t="s">
        <v>115</v>
      </c>
      <c r="K33" s="3" t="s">
        <v>160</v>
      </c>
      <c r="L33" s="3">
        <v>25300</v>
      </c>
      <c r="M33" s="4">
        <v>42027</v>
      </c>
      <c r="N33" s="3" t="s">
        <v>20</v>
      </c>
    </row>
    <row r="34" spans="1:14" ht="13.5">
      <c r="A34" s="3">
        <v>28</v>
      </c>
      <c r="B34" s="3" t="str">
        <f>"201800120590"</f>
        <v>201800120590</v>
      </c>
      <c r="C34" s="3">
        <v>3244</v>
      </c>
      <c r="D34" s="3" t="s">
        <v>161</v>
      </c>
      <c r="E34" s="3">
        <v>20100176450</v>
      </c>
      <c r="F34" s="3" t="s">
        <v>91</v>
      </c>
      <c r="G34" s="3" t="s">
        <v>92</v>
      </c>
      <c r="H34" s="3" t="s">
        <v>162</v>
      </c>
      <c r="I34" s="3" t="s">
        <v>31</v>
      </c>
      <c r="J34" s="3" t="s">
        <v>31</v>
      </c>
      <c r="K34" s="3" t="s">
        <v>163</v>
      </c>
      <c r="L34" s="3">
        <v>120000</v>
      </c>
      <c r="M34" s="4">
        <v>43313</v>
      </c>
      <c r="N34" s="3" t="s">
        <v>20</v>
      </c>
    </row>
    <row r="35" spans="1:14" ht="13.5">
      <c r="A35" s="3">
        <v>29</v>
      </c>
      <c r="B35" s="3" t="str">
        <f>"201500069790"</f>
        <v>201500069790</v>
      </c>
      <c r="C35" s="3">
        <v>16230</v>
      </c>
      <c r="D35" s="3" t="s">
        <v>164</v>
      </c>
      <c r="E35" s="3">
        <v>20262254268</v>
      </c>
      <c r="F35" s="3" t="s">
        <v>165</v>
      </c>
      <c r="G35" s="3" t="s">
        <v>40</v>
      </c>
      <c r="H35" s="3" t="s">
        <v>166</v>
      </c>
      <c r="I35" s="3" t="s">
        <v>81</v>
      </c>
      <c r="J35" s="3" t="s">
        <v>81</v>
      </c>
      <c r="K35" s="3" t="s">
        <v>82</v>
      </c>
      <c r="L35" s="3">
        <v>10000</v>
      </c>
      <c r="M35" s="4">
        <v>42797</v>
      </c>
      <c r="N35" s="3" t="s">
        <v>20</v>
      </c>
    </row>
    <row r="36" spans="1:14" ht="13.5">
      <c r="A36" s="3">
        <v>30</v>
      </c>
      <c r="B36" s="3" t="str">
        <f>"201600176187"</f>
        <v>201600176187</v>
      </c>
      <c r="C36" s="3">
        <v>3219</v>
      </c>
      <c r="D36" s="3" t="s">
        <v>167</v>
      </c>
      <c r="E36" s="3">
        <v>20100366747</v>
      </c>
      <c r="F36" s="3" t="s">
        <v>168</v>
      </c>
      <c r="G36" s="3" t="s">
        <v>144</v>
      </c>
      <c r="H36" s="3" t="s">
        <v>169</v>
      </c>
      <c r="I36" s="3" t="s">
        <v>48</v>
      </c>
      <c r="J36" s="3" t="s">
        <v>48</v>
      </c>
      <c r="K36" s="3" t="s">
        <v>170</v>
      </c>
      <c r="L36" s="3">
        <v>60000</v>
      </c>
      <c r="M36" s="4">
        <v>42738</v>
      </c>
      <c r="N36" s="3" t="s">
        <v>20</v>
      </c>
    </row>
    <row r="37" spans="1:14" ht="27.75">
      <c r="A37" s="3">
        <v>31</v>
      </c>
      <c r="B37" s="3" t="str">
        <f>"201400082368"</f>
        <v>201400082368</v>
      </c>
      <c r="C37" s="3">
        <v>110252</v>
      </c>
      <c r="D37" s="3" t="s">
        <v>171</v>
      </c>
      <c r="E37" s="3">
        <v>20487800598</v>
      </c>
      <c r="F37" s="3" t="s">
        <v>172</v>
      </c>
      <c r="G37" s="3" t="s">
        <v>173</v>
      </c>
      <c r="H37" s="3" t="s">
        <v>174</v>
      </c>
      <c r="I37" s="3" t="s">
        <v>25</v>
      </c>
      <c r="J37" s="3" t="s">
        <v>26</v>
      </c>
      <c r="K37" s="3" t="s">
        <v>26</v>
      </c>
      <c r="L37" s="3">
        <v>20000</v>
      </c>
      <c r="M37" s="4">
        <v>41828</v>
      </c>
      <c r="N37" s="3" t="s">
        <v>20</v>
      </c>
    </row>
    <row r="38" spans="1:14" ht="27.75">
      <c r="A38" s="3">
        <v>32</v>
      </c>
      <c r="B38" s="3" t="str">
        <f>"1365999"</f>
        <v>1365999</v>
      </c>
      <c r="C38" s="3">
        <v>32000</v>
      </c>
      <c r="D38" s="3" t="s">
        <v>175</v>
      </c>
      <c r="E38" s="3">
        <v>20118596740</v>
      </c>
      <c r="F38" s="3" t="s">
        <v>176</v>
      </c>
      <c r="G38" s="3" t="s">
        <v>132</v>
      </c>
      <c r="H38" s="3" t="s">
        <v>177</v>
      </c>
      <c r="I38" s="3" t="s">
        <v>48</v>
      </c>
      <c r="J38" s="3" t="s">
        <v>48</v>
      </c>
      <c r="K38" s="3" t="s">
        <v>69</v>
      </c>
      <c r="L38" s="3">
        <v>5000</v>
      </c>
      <c r="M38" s="4">
        <v>37411</v>
      </c>
      <c r="N38" s="3" t="s">
        <v>20</v>
      </c>
    </row>
    <row r="39" spans="1:14" ht="13.5">
      <c r="A39" s="3">
        <v>33</v>
      </c>
      <c r="B39" s="3" t="str">
        <f>"201600069065"</f>
        <v>201600069065</v>
      </c>
      <c r="C39" s="3">
        <v>120668</v>
      </c>
      <c r="D39" s="3" t="s">
        <v>178</v>
      </c>
      <c r="E39" s="3">
        <v>20553167672</v>
      </c>
      <c r="F39" s="3" t="s">
        <v>179</v>
      </c>
      <c r="G39" s="3" t="s">
        <v>180</v>
      </c>
      <c r="H39" s="3" t="s">
        <v>181</v>
      </c>
      <c r="I39" s="3" t="s">
        <v>48</v>
      </c>
      <c r="J39" s="3" t="s">
        <v>182</v>
      </c>
      <c r="K39" s="3" t="s">
        <v>183</v>
      </c>
      <c r="L39" s="3">
        <v>6050</v>
      </c>
      <c r="M39" s="4">
        <v>42516</v>
      </c>
      <c r="N39" s="3" t="s">
        <v>20</v>
      </c>
    </row>
    <row r="40" spans="1:14" ht="42">
      <c r="A40" s="3">
        <v>34</v>
      </c>
      <c r="B40" s="3" t="str">
        <f>"1387919"</f>
        <v>1387919</v>
      </c>
      <c r="C40" s="3">
        <v>33687</v>
      </c>
      <c r="D40" s="3" t="s">
        <v>184</v>
      </c>
      <c r="E40" s="3">
        <v>20502846206</v>
      </c>
      <c r="F40" s="3" t="s">
        <v>185</v>
      </c>
      <c r="G40" s="3" t="s">
        <v>186</v>
      </c>
      <c r="H40" s="3" t="s">
        <v>187</v>
      </c>
      <c r="I40" s="3" t="s">
        <v>48</v>
      </c>
      <c r="J40" s="3" t="s">
        <v>48</v>
      </c>
      <c r="K40" s="3" t="s">
        <v>49</v>
      </c>
      <c r="L40" s="3">
        <v>11300</v>
      </c>
      <c r="M40" s="4">
        <v>37566</v>
      </c>
      <c r="N40" s="3" t="s">
        <v>20</v>
      </c>
    </row>
    <row r="41" spans="1:14" ht="27.75">
      <c r="A41" s="3">
        <v>35</v>
      </c>
      <c r="B41" s="3" t="str">
        <f>"201300187193"</f>
        <v>201300187193</v>
      </c>
      <c r="C41" s="3">
        <v>6383</v>
      </c>
      <c r="D41" s="3" t="s">
        <v>188</v>
      </c>
      <c r="E41" s="3">
        <v>20553683921</v>
      </c>
      <c r="F41" s="3" t="s">
        <v>189</v>
      </c>
      <c r="G41" s="3" t="s">
        <v>190</v>
      </c>
      <c r="H41" s="3" t="s">
        <v>191</v>
      </c>
      <c r="I41" s="3" t="s">
        <v>48</v>
      </c>
      <c r="J41" s="3" t="s">
        <v>48</v>
      </c>
      <c r="K41" s="3" t="s">
        <v>192</v>
      </c>
      <c r="L41" s="3">
        <v>9300</v>
      </c>
      <c r="M41" s="4">
        <v>41669</v>
      </c>
      <c r="N41" s="3" t="s">
        <v>20</v>
      </c>
    </row>
    <row r="42" spans="1:14" ht="13.5">
      <c r="A42" s="3">
        <v>36</v>
      </c>
      <c r="B42" s="3" t="str">
        <f>"1468853"</f>
        <v>1468853</v>
      </c>
      <c r="C42" s="3">
        <v>39438</v>
      </c>
      <c r="D42" s="3" t="s">
        <v>193</v>
      </c>
      <c r="E42" s="3">
        <v>20100007348</v>
      </c>
      <c r="F42" s="3" t="s">
        <v>194</v>
      </c>
      <c r="G42" s="3" t="s">
        <v>195</v>
      </c>
      <c r="H42" s="3" t="s">
        <v>196</v>
      </c>
      <c r="I42" s="3" t="s">
        <v>134</v>
      </c>
      <c r="J42" s="3" t="s">
        <v>135</v>
      </c>
      <c r="K42" s="3" t="s">
        <v>136</v>
      </c>
      <c r="L42" s="3">
        <v>70000</v>
      </c>
      <c r="M42" s="4">
        <v>40592</v>
      </c>
      <c r="N42" s="3" t="s">
        <v>20</v>
      </c>
    </row>
    <row r="43" spans="1:14" ht="13.5">
      <c r="A43" s="3">
        <v>37</v>
      </c>
      <c r="B43" s="3" t="str">
        <f>"201900214706"</f>
        <v>201900214706</v>
      </c>
      <c r="C43" s="3">
        <v>3236</v>
      </c>
      <c r="D43" s="3" t="s">
        <v>197</v>
      </c>
      <c r="E43" s="3">
        <v>20605372831</v>
      </c>
      <c r="F43" s="3" t="s">
        <v>198</v>
      </c>
      <c r="G43" s="3" t="s">
        <v>199</v>
      </c>
      <c r="H43" s="3" t="s">
        <v>200</v>
      </c>
      <c r="I43" s="3" t="s">
        <v>48</v>
      </c>
      <c r="J43" s="3" t="s">
        <v>48</v>
      </c>
      <c r="K43" s="3" t="s">
        <v>201</v>
      </c>
      <c r="L43" s="3">
        <v>5000</v>
      </c>
      <c r="M43" s="4">
        <v>43846</v>
      </c>
      <c r="N43" s="3" t="s">
        <v>20</v>
      </c>
    </row>
    <row r="44" spans="1:14" ht="13.5">
      <c r="A44" s="3">
        <v>38</v>
      </c>
      <c r="B44" s="3" t="str">
        <f>"201600071299"</f>
        <v>201600071299</v>
      </c>
      <c r="C44" s="3">
        <v>3193</v>
      </c>
      <c r="D44" s="3" t="s">
        <v>202</v>
      </c>
      <c r="E44" s="3">
        <v>20515858360</v>
      </c>
      <c r="F44" s="3" t="s">
        <v>203</v>
      </c>
      <c r="G44" s="3" t="s">
        <v>204</v>
      </c>
      <c r="H44" s="3" t="s">
        <v>205</v>
      </c>
      <c r="I44" s="3" t="s">
        <v>48</v>
      </c>
      <c r="J44" s="3" t="s">
        <v>48</v>
      </c>
      <c r="K44" s="3" t="s">
        <v>206</v>
      </c>
      <c r="L44" s="3">
        <v>11300</v>
      </c>
      <c r="M44" s="4">
        <v>42576</v>
      </c>
      <c r="N44" s="3" t="s">
        <v>20</v>
      </c>
    </row>
    <row r="45" spans="1:14" ht="13.5">
      <c r="A45" s="3">
        <v>39</v>
      </c>
      <c r="B45" s="3" t="str">
        <f>"201900040666"</f>
        <v>201900040666</v>
      </c>
      <c r="C45" s="3">
        <v>141761</v>
      </c>
      <c r="D45" s="3" t="s">
        <v>207</v>
      </c>
      <c r="E45" s="3">
        <v>20602973051</v>
      </c>
      <c r="F45" s="3" t="s">
        <v>208</v>
      </c>
      <c r="G45" s="3" t="s">
        <v>209</v>
      </c>
      <c r="H45" s="3" t="s">
        <v>210</v>
      </c>
      <c r="I45" s="3" t="s">
        <v>81</v>
      </c>
      <c r="J45" s="3" t="s">
        <v>81</v>
      </c>
      <c r="K45" s="3" t="s">
        <v>155</v>
      </c>
      <c r="L45" s="3">
        <v>15000</v>
      </c>
      <c r="M45" s="4">
        <v>43537</v>
      </c>
      <c r="N45" s="3" t="s">
        <v>20</v>
      </c>
    </row>
    <row r="46" spans="1:14" ht="27.75">
      <c r="A46" s="3">
        <v>40</v>
      </c>
      <c r="B46" s="3" t="str">
        <f>"201600114874"</f>
        <v>201600114874</v>
      </c>
      <c r="C46" s="3">
        <v>123150</v>
      </c>
      <c r="D46" s="3" t="s">
        <v>211</v>
      </c>
      <c r="E46" s="3">
        <v>20278540449</v>
      </c>
      <c r="F46" s="3" t="s">
        <v>212</v>
      </c>
      <c r="G46" s="3" t="s">
        <v>213</v>
      </c>
      <c r="H46" s="3" t="s">
        <v>214</v>
      </c>
      <c r="I46" s="3" t="s">
        <v>94</v>
      </c>
      <c r="J46" s="3" t="s">
        <v>215</v>
      </c>
      <c r="K46" s="3" t="s">
        <v>216</v>
      </c>
      <c r="L46" s="3">
        <v>36000</v>
      </c>
      <c r="M46" s="4">
        <v>42640</v>
      </c>
      <c r="N46" s="3" t="s">
        <v>20</v>
      </c>
    </row>
    <row r="47" spans="1:14" ht="27.75">
      <c r="A47" s="3">
        <v>41</v>
      </c>
      <c r="B47" s="3" t="str">
        <f>"201800120566"</f>
        <v>201800120566</v>
      </c>
      <c r="C47" s="3">
        <v>110788</v>
      </c>
      <c r="D47" s="3" t="s">
        <v>217</v>
      </c>
      <c r="E47" s="3">
        <v>20100176450</v>
      </c>
      <c r="F47" s="3" t="s">
        <v>91</v>
      </c>
      <c r="G47" s="3" t="s">
        <v>92</v>
      </c>
      <c r="H47" s="3" t="s">
        <v>218</v>
      </c>
      <c r="I47" s="3" t="s">
        <v>42</v>
      </c>
      <c r="J47" s="3" t="s">
        <v>43</v>
      </c>
      <c r="K47" s="3" t="s">
        <v>219</v>
      </c>
      <c r="L47" s="3">
        <v>264000</v>
      </c>
      <c r="M47" s="4">
        <v>43319</v>
      </c>
      <c r="N47" s="3" t="s">
        <v>20</v>
      </c>
    </row>
    <row r="48" spans="1:14" ht="13.5">
      <c r="A48" s="3">
        <v>42</v>
      </c>
      <c r="B48" s="3" t="str">
        <f>"201300094987"</f>
        <v>201300094987</v>
      </c>
      <c r="C48" s="3">
        <v>3245</v>
      </c>
      <c r="D48" s="3" t="s">
        <v>220</v>
      </c>
      <c r="E48" s="3">
        <v>20534832240</v>
      </c>
      <c r="F48" s="3" t="s">
        <v>221</v>
      </c>
      <c r="G48" s="3" t="s">
        <v>222</v>
      </c>
      <c r="H48" s="3" t="s">
        <v>223</v>
      </c>
      <c r="I48" s="3" t="s">
        <v>19</v>
      </c>
      <c r="J48" s="3" t="s">
        <v>19</v>
      </c>
      <c r="K48" s="3" t="s">
        <v>19</v>
      </c>
      <c r="L48" s="3">
        <v>10000</v>
      </c>
      <c r="M48" s="3" t="s">
        <v>64</v>
      </c>
      <c r="N48" s="3" t="s">
        <v>20</v>
      </c>
    </row>
    <row r="49" spans="1:14" ht="27.75">
      <c r="A49" s="3">
        <v>43</v>
      </c>
      <c r="B49" s="3" t="str">
        <f>"201200203589"</f>
        <v>201200203589</v>
      </c>
      <c r="C49" s="3">
        <v>97518</v>
      </c>
      <c r="D49" s="3" t="s">
        <v>224</v>
      </c>
      <c r="E49" s="3">
        <v>20393711974</v>
      </c>
      <c r="F49" s="3" t="s">
        <v>225</v>
      </c>
      <c r="G49" s="3" t="s">
        <v>226</v>
      </c>
      <c r="H49" s="3" t="s">
        <v>227</v>
      </c>
      <c r="I49" s="3" t="s">
        <v>228</v>
      </c>
      <c r="J49" s="3" t="s">
        <v>229</v>
      </c>
      <c r="K49" s="3" t="s">
        <v>230</v>
      </c>
      <c r="L49" s="3">
        <v>10000</v>
      </c>
      <c r="M49" s="3" t="s">
        <v>64</v>
      </c>
      <c r="N49" s="3" t="s">
        <v>20</v>
      </c>
    </row>
    <row r="50" spans="1:14" ht="13.5">
      <c r="A50" s="3">
        <v>44</v>
      </c>
      <c r="B50" s="3" t="str">
        <f>"201600112670"</f>
        <v>201600112670</v>
      </c>
      <c r="C50" s="3">
        <v>3253</v>
      </c>
      <c r="D50" s="3" t="s">
        <v>231</v>
      </c>
      <c r="E50" s="3">
        <v>20554545743</v>
      </c>
      <c r="F50" s="3" t="s">
        <v>232</v>
      </c>
      <c r="G50" s="3" t="s">
        <v>233</v>
      </c>
      <c r="H50" s="3" t="s">
        <v>234</v>
      </c>
      <c r="I50" s="3" t="s">
        <v>81</v>
      </c>
      <c r="J50" s="3" t="s">
        <v>81</v>
      </c>
      <c r="K50" s="3" t="s">
        <v>155</v>
      </c>
      <c r="L50" s="3">
        <v>60000</v>
      </c>
      <c r="M50" s="4">
        <v>42601</v>
      </c>
      <c r="N50" s="3" t="s">
        <v>20</v>
      </c>
    </row>
    <row r="51" spans="1:14" ht="13.5">
      <c r="A51" s="3">
        <v>45</v>
      </c>
      <c r="B51" s="3" t="str">
        <f>"201600193251"</f>
        <v>201600193251</v>
      </c>
      <c r="C51" s="3">
        <v>3255</v>
      </c>
      <c r="D51" s="3" t="s">
        <v>235</v>
      </c>
      <c r="E51" s="3">
        <v>20264870721</v>
      </c>
      <c r="F51" s="3" t="s">
        <v>236</v>
      </c>
      <c r="G51" s="3" t="s">
        <v>237</v>
      </c>
      <c r="H51" s="3" t="s">
        <v>238</v>
      </c>
      <c r="I51" s="3" t="s">
        <v>48</v>
      </c>
      <c r="J51" s="3" t="s">
        <v>48</v>
      </c>
      <c r="K51" s="3" t="s">
        <v>69</v>
      </c>
      <c r="L51" s="3">
        <v>10000</v>
      </c>
      <c r="M51" s="4">
        <v>42762</v>
      </c>
      <c r="N51" s="3" t="s">
        <v>20</v>
      </c>
    </row>
    <row r="52" spans="1:14" ht="13.5">
      <c r="A52" s="3">
        <v>46</v>
      </c>
      <c r="B52" s="3" t="str">
        <f>"1125439"</f>
        <v>1125439</v>
      </c>
      <c r="C52" s="3">
        <v>3260</v>
      </c>
      <c r="D52" s="3">
        <v>1125439</v>
      </c>
      <c r="E52" s="3">
        <v>20313301495</v>
      </c>
      <c r="F52" s="3" t="s">
        <v>239</v>
      </c>
      <c r="G52" s="3" t="s">
        <v>240</v>
      </c>
      <c r="H52" s="3" t="s">
        <v>241</v>
      </c>
      <c r="I52" s="3" t="s">
        <v>242</v>
      </c>
      <c r="J52" s="3" t="s">
        <v>243</v>
      </c>
      <c r="K52" s="3" t="s">
        <v>243</v>
      </c>
      <c r="L52" s="3">
        <v>12000</v>
      </c>
      <c r="M52" s="4">
        <v>35569</v>
      </c>
      <c r="N52" s="3" t="s">
        <v>20</v>
      </c>
    </row>
    <row r="53" spans="1:14" ht="13.5">
      <c r="A53" s="3">
        <v>47</v>
      </c>
      <c r="B53" s="3" t="str">
        <f>"201200132967"</f>
        <v>201200132967</v>
      </c>
      <c r="C53" s="3">
        <v>3241</v>
      </c>
      <c r="D53" s="3" t="s">
        <v>244</v>
      </c>
      <c r="E53" s="3">
        <v>20454417683</v>
      </c>
      <c r="F53" s="3" t="s">
        <v>245</v>
      </c>
      <c r="G53" s="3" t="s">
        <v>246</v>
      </c>
      <c r="H53" s="3" t="s">
        <v>247</v>
      </c>
      <c r="I53" s="3" t="s">
        <v>31</v>
      </c>
      <c r="J53" s="3" t="s">
        <v>31</v>
      </c>
      <c r="K53" s="3" t="s">
        <v>32</v>
      </c>
      <c r="L53" s="3">
        <v>10000</v>
      </c>
      <c r="M53" s="4">
        <v>42417</v>
      </c>
      <c r="N53" s="3" t="s">
        <v>20</v>
      </c>
    </row>
    <row r="54" spans="1:14" ht="13.5">
      <c r="A54" s="3">
        <v>48</v>
      </c>
      <c r="B54" s="3" t="str">
        <f>"201800120574"</f>
        <v>201800120574</v>
      </c>
      <c r="C54" s="3">
        <v>6389</v>
      </c>
      <c r="D54" s="3" t="s">
        <v>248</v>
      </c>
      <c r="E54" s="3">
        <v>20100176450</v>
      </c>
      <c r="F54" s="3" t="s">
        <v>91</v>
      </c>
      <c r="G54" s="3" t="s">
        <v>249</v>
      </c>
      <c r="H54" s="3" t="s">
        <v>250</v>
      </c>
      <c r="I54" s="3" t="s">
        <v>37</v>
      </c>
      <c r="J54" s="3" t="s">
        <v>37</v>
      </c>
      <c r="K54" s="3" t="s">
        <v>37</v>
      </c>
      <c r="L54" s="3">
        <v>85000</v>
      </c>
      <c r="M54" s="4">
        <v>43304</v>
      </c>
      <c r="N54" s="3" t="s">
        <v>20</v>
      </c>
    </row>
    <row r="55" spans="1:14" ht="27.75">
      <c r="A55" s="3">
        <v>49</v>
      </c>
      <c r="B55" s="3" t="str">
        <f>"201900202220"</f>
        <v>201900202220</v>
      </c>
      <c r="C55" s="3">
        <v>15261</v>
      </c>
      <c r="D55" s="3" t="s">
        <v>251</v>
      </c>
      <c r="E55" s="3">
        <v>20605428780</v>
      </c>
      <c r="F55" s="3" t="s">
        <v>252</v>
      </c>
      <c r="G55" s="3" t="s">
        <v>253</v>
      </c>
      <c r="H55" s="3" t="s">
        <v>254</v>
      </c>
      <c r="I55" s="3" t="s">
        <v>255</v>
      </c>
      <c r="J55" s="3" t="s">
        <v>256</v>
      </c>
      <c r="K55" s="3" t="s">
        <v>146</v>
      </c>
      <c r="L55" s="3">
        <v>12000</v>
      </c>
      <c r="M55" s="4">
        <v>43809</v>
      </c>
      <c r="N55" s="3" t="s">
        <v>20</v>
      </c>
    </row>
    <row r="56" spans="1:14" ht="13.5">
      <c r="A56" s="3">
        <v>50</v>
      </c>
      <c r="B56" s="3" t="str">
        <f>"201800120579"</f>
        <v>201800120579</v>
      </c>
      <c r="C56" s="3">
        <v>3227</v>
      </c>
      <c r="D56" s="3" t="s">
        <v>257</v>
      </c>
      <c r="E56" s="3">
        <v>20100176450</v>
      </c>
      <c r="F56" s="3" t="s">
        <v>91</v>
      </c>
      <c r="G56" s="3" t="s">
        <v>92</v>
      </c>
      <c r="H56" s="3" t="s">
        <v>258</v>
      </c>
      <c r="I56" s="3" t="s">
        <v>242</v>
      </c>
      <c r="J56" s="3" t="s">
        <v>243</v>
      </c>
      <c r="K56" s="3" t="s">
        <v>259</v>
      </c>
      <c r="L56" s="3">
        <v>90000</v>
      </c>
      <c r="M56" s="4">
        <v>43306</v>
      </c>
      <c r="N56" s="3" t="s">
        <v>20</v>
      </c>
    </row>
    <row r="57" spans="1:14" ht="27.75">
      <c r="A57" s="3">
        <v>51</v>
      </c>
      <c r="B57" s="3" t="str">
        <f>"201500101590"</f>
        <v>201500101590</v>
      </c>
      <c r="C57" s="3">
        <v>116739</v>
      </c>
      <c r="D57" s="3" t="s">
        <v>260</v>
      </c>
      <c r="E57" s="3">
        <v>20491108712</v>
      </c>
      <c r="F57" s="3" t="s">
        <v>261</v>
      </c>
      <c r="G57" s="3" t="s">
        <v>262</v>
      </c>
      <c r="H57" s="3" t="s">
        <v>263</v>
      </c>
      <c r="I57" s="3" t="s">
        <v>264</v>
      </c>
      <c r="J57" s="3" t="s">
        <v>265</v>
      </c>
      <c r="K57" s="3" t="s">
        <v>265</v>
      </c>
      <c r="L57" s="3">
        <v>30000</v>
      </c>
      <c r="M57" s="4">
        <v>42227</v>
      </c>
      <c r="N57" s="3" t="s">
        <v>20</v>
      </c>
    </row>
    <row r="58" spans="1:14" ht="13.5">
      <c r="A58" s="3">
        <v>52</v>
      </c>
      <c r="B58" s="3" t="str">
        <f>"1807708"</f>
        <v>1807708</v>
      </c>
      <c r="C58" s="3">
        <v>18128</v>
      </c>
      <c r="D58" s="3" t="s">
        <v>266</v>
      </c>
      <c r="E58" s="3">
        <v>20100007348</v>
      </c>
      <c r="F58" s="3" t="s">
        <v>267</v>
      </c>
      <c r="G58" s="3" t="s">
        <v>268</v>
      </c>
      <c r="H58" s="3" t="s">
        <v>269</v>
      </c>
      <c r="I58" s="3" t="s">
        <v>37</v>
      </c>
      <c r="J58" s="3" t="s">
        <v>37</v>
      </c>
      <c r="K58" s="3" t="s">
        <v>37</v>
      </c>
      <c r="L58" s="3">
        <v>20000</v>
      </c>
      <c r="M58" s="4">
        <v>39636</v>
      </c>
      <c r="N58" s="3" t="s">
        <v>20</v>
      </c>
    </row>
    <row r="59" spans="1:14" ht="13.5">
      <c r="A59" s="3">
        <v>53</v>
      </c>
      <c r="B59" s="3" t="str">
        <f>"1983528"</f>
        <v>1983528</v>
      </c>
      <c r="C59" s="3">
        <v>85784</v>
      </c>
      <c r="D59" s="3" t="s">
        <v>270</v>
      </c>
      <c r="E59" s="3">
        <v>20100076749</v>
      </c>
      <c r="F59" s="3" t="s">
        <v>271</v>
      </c>
      <c r="G59" s="3"/>
      <c r="H59" s="3" t="s">
        <v>272</v>
      </c>
      <c r="I59" s="3" t="s">
        <v>87</v>
      </c>
      <c r="J59" s="3" t="s">
        <v>273</v>
      </c>
      <c r="K59" s="3" t="s">
        <v>274</v>
      </c>
      <c r="L59" s="3">
        <v>24200</v>
      </c>
      <c r="M59" s="4">
        <v>40283</v>
      </c>
      <c r="N59" s="3" t="s">
        <v>20</v>
      </c>
    </row>
    <row r="60" spans="1:14" ht="13.5">
      <c r="A60" s="3">
        <v>54</v>
      </c>
      <c r="B60" s="3" t="str">
        <f>"201500100921"</f>
        <v>201500100921</v>
      </c>
      <c r="C60" s="3">
        <v>3668</v>
      </c>
      <c r="D60" s="3" t="s">
        <v>275</v>
      </c>
      <c r="E60" s="3">
        <v>20351516560</v>
      </c>
      <c r="F60" s="3" t="s">
        <v>276</v>
      </c>
      <c r="G60" s="3" t="s">
        <v>128</v>
      </c>
      <c r="H60" s="3" t="s">
        <v>277</v>
      </c>
      <c r="I60" s="3" t="s">
        <v>228</v>
      </c>
      <c r="J60" s="3" t="s">
        <v>229</v>
      </c>
      <c r="K60" s="3" t="s">
        <v>278</v>
      </c>
      <c r="L60" s="3">
        <v>10000</v>
      </c>
      <c r="M60" s="3" t="s">
        <v>64</v>
      </c>
      <c r="N60" s="3" t="s">
        <v>20</v>
      </c>
    </row>
    <row r="61" spans="1:14" ht="27.75">
      <c r="A61" s="3">
        <v>55</v>
      </c>
      <c r="B61" s="3" t="str">
        <f>"1104006"</f>
        <v>1104006</v>
      </c>
      <c r="C61" s="3">
        <v>3212</v>
      </c>
      <c r="D61" s="3">
        <v>955261</v>
      </c>
      <c r="E61" s="3">
        <v>20136751043</v>
      </c>
      <c r="F61" s="3" t="s">
        <v>279</v>
      </c>
      <c r="G61" s="3" t="s">
        <v>280</v>
      </c>
      <c r="H61" s="3" t="s">
        <v>281</v>
      </c>
      <c r="I61" s="3" t="s">
        <v>48</v>
      </c>
      <c r="J61" s="3" t="s">
        <v>48</v>
      </c>
      <c r="K61" s="3" t="s">
        <v>69</v>
      </c>
      <c r="L61" s="3">
        <v>4500</v>
      </c>
      <c r="M61" s="4">
        <v>35454</v>
      </c>
      <c r="N61" s="3" t="s">
        <v>20</v>
      </c>
    </row>
    <row r="62" spans="1:14" ht="42">
      <c r="A62" s="3">
        <v>56</v>
      </c>
      <c r="B62" s="3" t="str">
        <f>"201700193547"</f>
        <v>201700193547</v>
      </c>
      <c r="C62" s="3">
        <v>132924</v>
      </c>
      <c r="D62" s="3" t="s">
        <v>282</v>
      </c>
      <c r="E62" s="3">
        <v>10027450968</v>
      </c>
      <c r="F62" s="3" t="s">
        <v>283</v>
      </c>
      <c r="G62" s="3" t="s">
        <v>283</v>
      </c>
      <c r="H62" s="3" t="s">
        <v>284</v>
      </c>
      <c r="I62" s="3" t="s">
        <v>37</v>
      </c>
      <c r="J62" s="3" t="s">
        <v>37</v>
      </c>
      <c r="K62" s="3" t="s">
        <v>285</v>
      </c>
      <c r="L62" s="3">
        <v>6000</v>
      </c>
      <c r="M62" s="4">
        <v>43070</v>
      </c>
      <c r="N62" s="3" t="s">
        <v>20</v>
      </c>
    </row>
    <row r="63" spans="1:14" ht="13.5">
      <c r="A63" s="3">
        <v>57</v>
      </c>
      <c r="B63" s="3" t="str">
        <f>"201900204443"</f>
        <v>201900204443</v>
      </c>
      <c r="C63" s="3">
        <v>87008</v>
      </c>
      <c r="D63" s="3" t="s">
        <v>286</v>
      </c>
      <c r="E63" s="3">
        <v>20554545743</v>
      </c>
      <c r="F63" s="3" t="s">
        <v>287</v>
      </c>
      <c r="G63" s="3" t="s">
        <v>288</v>
      </c>
      <c r="H63" s="3" t="s">
        <v>289</v>
      </c>
      <c r="I63" s="3" t="s">
        <v>242</v>
      </c>
      <c r="J63" s="3" t="s">
        <v>242</v>
      </c>
      <c r="K63" s="3" t="s">
        <v>242</v>
      </c>
      <c r="L63" s="3">
        <v>60000</v>
      </c>
      <c r="M63" s="4">
        <v>43831</v>
      </c>
      <c r="N63" s="3" t="s">
        <v>20</v>
      </c>
    </row>
    <row r="64" spans="1:14" ht="27.75">
      <c r="A64" s="3">
        <v>58</v>
      </c>
      <c r="B64" s="3" t="str">
        <f>"201900204444"</f>
        <v>201900204444</v>
      </c>
      <c r="C64" s="3">
        <v>100203</v>
      </c>
      <c r="D64" s="3" t="s">
        <v>290</v>
      </c>
      <c r="E64" s="3">
        <v>20554545743</v>
      </c>
      <c r="F64" s="3" t="s">
        <v>287</v>
      </c>
      <c r="G64" s="3" t="s">
        <v>288</v>
      </c>
      <c r="H64" s="3" t="s">
        <v>291</v>
      </c>
      <c r="I64" s="3" t="s">
        <v>42</v>
      </c>
      <c r="J64" s="3" t="s">
        <v>43</v>
      </c>
      <c r="K64" s="3" t="s">
        <v>219</v>
      </c>
      <c r="L64" s="3">
        <v>15000</v>
      </c>
      <c r="M64" s="4">
        <v>43831</v>
      </c>
      <c r="N64" s="3" t="s">
        <v>20</v>
      </c>
    </row>
    <row r="65" spans="1:14" ht="13.5">
      <c r="A65" s="3">
        <v>59</v>
      </c>
      <c r="B65" s="3" t="str">
        <f>"201600003445"</f>
        <v>201600003445</v>
      </c>
      <c r="C65" s="3">
        <v>119379</v>
      </c>
      <c r="D65" s="3" t="s">
        <v>292</v>
      </c>
      <c r="E65" s="3">
        <v>20490335839</v>
      </c>
      <c r="F65" s="3" t="s">
        <v>293</v>
      </c>
      <c r="G65" s="3" t="s">
        <v>294</v>
      </c>
      <c r="H65" s="3" t="s">
        <v>295</v>
      </c>
      <c r="I65" s="3" t="s">
        <v>255</v>
      </c>
      <c r="J65" s="3" t="s">
        <v>296</v>
      </c>
      <c r="K65" s="3" t="s">
        <v>296</v>
      </c>
      <c r="L65" s="3">
        <v>20000</v>
      </c>
      <c r="M65" s="4">
        <v>42394</v>
      </c>
      <c r="N65" s="3" t="s">
        <v>20</v>
      </c>
    </row>
    <row r="66" spans="1:14" ht="13.5">
      <c r="A66" s="3">
        <v>60</v>
      </c>
      <c r="B66" s="3" t="str">
        <f>"201300106895"</f>
        <v>201300106895</v>
      </c>
      <c r="C66" s="3">
        <v>103622</v>
      </c>
      <c r="D66" s="3" t="s">
        <v>297</v>
      </c>
      <c r="E66" s="3">
        <v>20100007348</v>
      </c>
      <c r="F66" s="3" t="s">
        <v>298</v>
      </c>
      <c r="G66" s="3" t="s">
        <v>195</v>
      </c>
      <c r="H66" s="3" t="s">
        <v>299</v>
      </c>
      <c r="I66" s="3" t="s">
        <v>94</v>
      </c>
      <c r="J66" s="3" t="s">
        <v>94</v>
      </c>
      <c r="K66" s="3" t="s">
        <v>300</v>
      </c>
      <c r="L66" s="3">
        <v>5000</v>
      </c>
      <c r="M66" s="3" t="s">
        <v>64</v>
      </c>
      <c r="N66" s="3" t="s">
        <v>20</v>
      </c>
    </row>
    <row r="67" spans="1:14" ht="13.5">
      <c r="A67" s="3">
        <v>61</v>
      </c>
      <c r="B67" s="3" t="str">
        <f>"201700178182"</f>
        <v>201700178182</v>
      </c>
      <c r="C67" s="3">
        <v>3220</v>
      </c>
      <c r="D67" s="3" t="s">
        <v>301</v>
      </c>
      <c r="E67" s="3">
        <v>20100366747</v>
      </c>
      <c r="F67" s="3" t="s">
        <v>302</v>
      </c>
      <c r="G67" s="3" t="s">
        <v>128</v>
      </c>
      <c r="H67" s="3" t="s">
        <v>303</v>
      </c>
      <c r="I67" s="3" t="s">
        <v>48</v>
      </c>
      <c r="J67" s="3" t="s">
        <v>48</v>
      </c>
      <c r="K67" s="3" t="s">
        <v>304</v>
      </c>
      <c r="L67" s="3">
        <v>30000</v>
      </c>
      <c r="M67" s="4">
        <v>43066</v>
      </c>
      <c r="N67" s="3" t="s">
        <v>20</v>
      </c>
    </row>
    <row r="68" spans="1:14" ht="13.5">
      <c r="A68" s="3">
        <v>62</v>
      </c>
      <c r="B68" s="3" t="str">
        <f>"1597495"</f>
        <v>1597495</v>
      </c>
      <c r="C68" s="3">
        <v>42943</v>
      </c>
      <c r="D68" s="3" t="s">
        <v>305</v>
      </c>
      <c r="E68" s="3">
        <v>10209765484</v>
      </c>
      <c r="F68" s="3" t="s">
        <v>306</v>
      </c>
      <c r="G68" s="3" t="s">
        <v>307</v>
      </c>
      <c r="H68" s="3" t="s">
        <v>308</v>
      </c>
      <c r="I68" s="3" t="s">
        <v>118</v>
      </c>
      <c r="J68" s="3" t="s">
        <v>309</v>
      </c>
      <c r="K68" s="3" t="s">
        <v>310</v>
      </c>
      <c r="L68" s="3">
        <v>11300</v>
      </c>
      <c r="M68" s="4">
        <v>38790</v>
      </c>
      <c r="N68" s="3" t="s">
        <v>20</v>
      </c>
    </row>
    <row r="69" spans="1:14" ht="27.75">
      <c r="A69" s="3">
        <v>63</v>
      </c>
      <c r="B69" s="3" t="str">
        <f>"201400126954"</f>
        <v>201400126954</v>
      </c>
      <c r="C69" s="3">
        <v>111817</v>
      </c>
      <c r="D69" s="3" t="s">
        <v>311</v>
      </c>
      <c r="E69" s="3">
        <v>20561358550</v>
      </c>
      <c r="F69" s="3" t="s">
        <v>312</v>
      </c>
      <c r="G69" s="3" t="s">
        <v>313</v>
      </c>
      <c r="H69" s="3" t="s">
        <v>314</v>
      </c>
      <c r="I69" s="3" t="s">
        <v>25</v>
      </c>
      <c r="J69" s="3" t="s">
        <v>315</v>
      </c>
      <c r="K69" s="3" t="s">
        <v>315</v>
      </c>
      <c r="L69" s="3">
        <v>3000</v>
      </c>
      <c r="M69" s="4">
        <v>41984</v>
      </c>
      <c r="N69" s="3" t="s">
        <v>20</v>
      </c>
    </row>
    <row r="70" spans="1:14" ht="13.5">
      <c r="A70" s="3">
        <v>64</v>
      </c>
      <c r="B70" s="3" t="str">
        <f>"1334839"</f>
        <v>1334839</v>
      </c>
      <c r="C70" s="3">
        <v>6375</v>
      </c>
      <c r="D70" s="3" t="s">
        <v>316</v>
      </c>
      <c r="E70" s="3">
        <v>20371972545</v>
      </c>
      <c r="F70" s="3" t="s">
        <v>317</v>
      </c>
      <c r="G70" s="3" t="s">
        <v>79</v>
      </c>
      <c r="H70" s="3" t="s">
        <v>318</v>
      </c>
      <c r="I70" s="3" t="s">
        <v>87</v>
      </c>
      <c r="J70" s="3" t="s">
        <v>273</v>
      </c>
      <c r="K70" s="3" t="s">
        <v>87</v>
      </c>
      <c r="L70" s="3">
        <v>10000</v>
      </c>
      <c r="M70" s="4">
        <v>37137</v>
      </c>
      <c r="N70" s="3" t="s">
        <v>20</v>
      </c>
    </row>
    <row r="71" spans="1:14" ht="13.5">
      <c r="A71" s="3">
        <v>65</v>
      </c>
      <c r="B71" s="3" t="str">
        <f>"201900174270"</f>
        <v>201900174270</v>
      </c>
      <c r="C71" s="3">
        <v>19677</v>
      </c>
      <c r="D71" s="3" t="s">
        <v>319</v>
      </c>
      <c r="E71" s="3">
        <v>20263992629</v>
      </c>
      <c r="F71" s="3" t="s">
        <v>320</v>
      </c>
      <c r="G71" s="3" t="s">
        <v>321</v>
      </c>
      <c r="H71" s="3" t="s">
        <v>322</v>
      </c>
      <c r="I71" s="3" t="s">
        <v>48</v>
      </c>
      <c r="J71" s="3" t="s">
        <v>48</v>
      </c>
      <c r="K71" s="3" t="s">
        <v>69</v>
      </c>
      <c r="L71" s="3">
        <v>5000</v>
      </c>
      <c r="M71" s="4">
        <v>43767</v>
      </c>
      <c r="N71" s="3" t="s">
        <v>20</v>
      </c>
    </row>
    <row r="72" spans="1:14" ht="27.75">
      <c r="A72" s="3">
        <v>66</v>
      </c>
      <c r="B72" s="3" t="str">
        <f>"1349996"</f>
        <v>1349996</v>
      </c>
      <c r="C72" s="3">
        <v>3258</v>
      </c>
      <c r="D72" s="3" t="s">
        <v>323</v>
      </c>
      <c r="E72" s="3">
        <v>20516511975</v>
      </c>
      <c r="F72" s="3" t="s">
        <v>324</v>
      </c>
      <c r="G72" s="3" t="s">
        <v>325</v>
      </c>
      <c r="H72" s="3" t="s">
        <v>326</v>
      </c>
      <c r="I72" s="3" t="s">
        <v>48</v>
      </c>
      <c r="J72" s="3" t="s">
        <v>48</v>
      </c>
      <c r="K72" s="3" t="s">
        <v>327</v>
      </c>
      <c r="L72" s="3">
        <v>5000</v>
      </c>
      <c r="M72" s="4">
        <v>40311</v>
      </c>
      <c r="N72" s="3" t="s">
        <v>20</v>
      </c>
    </row>
    <row r="73" spans="1:14" ht="13.5">
      <c r="A73" s="3">
        <v>67</v>
      </c>
      <c r="B73" s="3" t="str">
        <f>"201500148045"</f>
        <v>201500148045</v>
      </c>
      <c r="C73" s="3">
        <v>14673</v>
      </c>
      <c r="D73" s="3" t="s">
        <v>328</v>
      </c>
      <c r="E73" s="3">
        <v>20507312277</v>
      </c>
      <c r="F73" s="3" t="s">
        <v>329</v>
      </c>
      <c r="G73" s="3" t="s">
        <v>330</v>
      </c>
      <c r="H73" s="3" t="s">
        <v>331</v>
      </c>
      <c r="I73" s="3" t="s">
        <v>48</v>
      </c>
      <c r="J73" s="3" t="s">
        <v>48</v>
      </c>
      <c r="K73" s="3" t="s">
        <v>332</v>
      </c>
      <c r="L73" s="3">
        <v>30000</v>
      </c>
      <c r="M73" s="3" t="s">
        <v>64</v>
      </c>
      <c r="N73" s="3" t="s">
        <v>20</v>
      </c>
    </row>
    <row r="74" spans="1:14" ht="13.5">
      <c r="A74" s="3">
        <v>68</v>
      </c>
      <c r="B74" s="3" t="str">
        <f>"201600176159"</f>
        <v>201600176159</v>
      </c>
      <c r="C74" s="3">
        <v>3221</v>
      </c>
      <c r="D74" s="3" t="s">
        <v>333</v>
      </c>
      <c r="E74" s="3">
        <v>20100366747</v>
      </c>
      <c r="F74" s="3" t="s">
        <v>334</v>
      </c>
      <c r="G74" s="3" t="s">
        <v>128</v>
      </c>
      <c r="H74" s="3" t="s">
        <v>335</v>
      </c>
      <c r="I74" s="3" t="s">
        <v>19</v>
      </c>
      <c r="J74" s="3" t="s">
        <v>336</v>
      </c>
      <c r="K74" s="3" t="s">
        <v>336</v>
      </c>
      <c r="L74" s="3">
        <v>30000</v>
      </c>
      <c r="M74" s="4">
        <v>42730</v>
      </c>
      <c r="N74" s="3" t="s">
        <v>20</v>
      </c>
    </row>
    <row r="75" spans="1:14" ht="13.5">
      <c r="A75" s="3">
        <v>69</v>
      </c>
      <c r="B75" s="3" t="str">
        <f>"201700212447"</f>
        <v>201700212447</v>
      </c>
      <c r="C75" s="3">
        <v>133466</v>
      </c>
      <c r="D75" s="3" t="s">
        <v>337</v>
      </c>
      <c r="E75" s="3">
        <v>20262254268</v>
      </c>
      <c r="F75" s="3" t="s">
        <v>165</v>
      </c>
      <c r="G75" s="3" t="s">
        <v>338</v>
      </c>
      <c r="H75" s="3" t="s">
        <v>339</v>
      </c>
      <c r="I75" s="3" t="s">
        <v>19</v>
      </c>
      <c r="J75" s="3" t="s">
        <v>340</v>
      </c>
      <c r="K75" s="3" t="s">
        <v>341</v>
      </c>
      <c r="L75" s="3">
        <v>59433</v>
      </c>
      <c r="M75" s="4">
        <v>43089</v>
      </c>
      <c r="N75" s="3" t="s">
        <v>20</v>
      </c>
    </row>
    <row r="76" spans="1:14" ht="27.75">
      <c r="A76" s="3">
        <v>70</v>
      </c>
      <c r="B76" s="3" t="str">
        <f>"201600155708"</f>
        <v>201600155708</v>
      </c>
      <c r="C76" s="3">
        <v>35156</v>
      </c>
      <c r="D76" s="3" t="s">
        <v>342</v>
      </c>
      <c r="E76" s="3">
        <v>20352465331</v>
      </c>
      <c r="F76" s="3" t="s">
        <v>343</v>
      </c>
      <c r="G76" s="3" t="s">
        <v>52</v>
      </c>
      <c r="H76" s="3" t="s">
        <v>344</v>
      </c>
      <c r="I76" s="3" t="s">
        <v>228</v>
      </c>
      <c r="J76" s="3" t="s">
        <v>229</v>
      </c>
      <c r="K76" s="3" t="s">
        <v>278</v>
      </c>
      <c r="L76" s="3">
        <v>11096</v>
      </c>
      <c r="M76" s="4">
        <v>42791</v>
      </c>
      <c r="N76" s="3" t="s">
        <v>20</v>
      </c>
    </row>
    <row r="77" spans="1:14" ht="27.75">
      <c r="A77" s="3">
        <v>71</v>
      </c>
      <c r="B77" s="3" t="str">
        <f>"201500149567"</f>
        <v>201500149567</v>
      </c>
      <c r="C77" s="3">
        <v>95214</v>
      </c>
      <c r="D77" s="3" t="s">
        <v>345</v>
      </c>
      <c r="E77" s="3">
        <v>20600737377</v>
      </c>
      <c r="F77" s="3" t="s">
        <v>346</v>
      </c>
      <c r="G77" s="3" t="s">
        <v>347</v>
      </c>
      <c r="H77" s="3" t="s">
        <v>348</v>
      </c>
      <c r="I77" s="3" t="s">
        <v>349</v>
      </c>
      <c r="J77" s="3" t="s">
        <v>350</v>
      </c>
      <c r="K77" s="3" t="s">
        <v>350</v>
      </c>
      <c r="L77" s="3">
        <v>10000</v>
      </c>
      <c r="M77" s="4">
        <v>42405</v>
      </c>
      <c r="N77" s="3" t="s">
        <v>20</v>
      </c>
    </row>
    <row r="78" spans="1:14" ht="27.75">
      <c r="A78" s="3">
        <v>72</v>
      </c>
      <c r="B78" s="3" t="str">
        <f>"201400093305"</f>
        <v>201400093305</v>
      </c>
      <c r="C78" s="3">
        <v>110631</v>
      </c>
      <c r="D78" s="3" t="s">
        <v>351</v>
      </c>
      <c r="E78" s="3">
        <v>20493808525</v>
      </c>
      <c r="F78" s="3" t="s">
        <v>352</v>
      </c>
      <c r="G78" s="3" t="s">
        <v>353</v>
      </c>
      <c r="H78" s="3" t="s">
        <v>354</v>
      </c>
      <c r="I78" s="3" t="s">
        <v>110</v>
      </c>
      <c r="J78" s="3" t="s">
        <v>355</v>
      </c>
      <c r="K78" s="3" t="s">
        <v>356</v>
      </c>
      <c r="L78" s="3">
        <v>10000</v>
      </c>
      <c r="M78" s="3" t="s">
        <v>64</v>
      </c>
      <c r="N78" s="3" t="s">
        <v>20</v>
      </c>
    </row>
    <row r="79" spans="1:14" ht="27.75">
      <c r="A79" s="3">
        <v>73</v>
      </c>
      <c r="B79" s="3" t="str">
        <f>"1205099"</f>
        <v>1205099</v>
      </c>
      <c r="C79" s="3">
        <v>6642</v>
      </c>
      <c r="D79" s="3">
        <v>1114593</v>
      </c>
      <c r="E79" s="3">
        <v>20262254268</v>
      </c>
      <c r="F79" s="3" t="s">
        <v>357</v>
      </c>
      <c r="G79" s="3" t="s">
        <v>40</v>
      </c>
      <c r="H79" s="3" t="s">
        <v>358</v>
      </c>
      <c r="I79" s="3" t="s">
        <v>31</v>
      </c>
      <c r="J79" s="3" t="s">
        <v>31</v>
      </c>
      <c r="K79" s="3" t="s">
        <v>32</v>
      </c>
      <c r="L79" s="3">
        <v>10000</v>
      </c>
      <c r="M79" s="4">
        <v>36080</v>
      </c>
      <c r="N79" s="3" t="s">
        <v>20</v>
      </c>
    </row>
    <row r="80" spans="1:14" ht="27.75">
      <c r="A80" s="3">
        <v>74</v>
      </c>
      <c r="B80" s="3" t="str">
        <f>"201300058837"</f>
        <v>201300058837</v>
      </c>
      <c r="C80" s="3">
        <v>33862</v>
      </c>
      <c r="D80" s="3" t="s">
        <v>359</v>
      </c>
      <c r="E80" s="3">
        <v>20550716675</v>
      </c>
      <c r="F80" s="3" t="s">
        <v>360</v>
      </c>
      <c r="G80" s="3" t="s">
        <v>361</v>
      </c>
      <c r="H80" s="3" t="s">
        <v>362</v>
      </c>
      <c r="I80" s="3" t="s">
        <v>42</v>
      </c>
      <c r="J80" s="3" t="s">
        <v>43</v>
      </c>
      <c r="K80" s="3" t="s">
        <v>219</v>
      </c>
      <c r="L80" s="3">
        <v>10000</v>
      </c>
      <c r="M80" s="4">
        <v>41390</v>
      </c>
      <c r="N80" s="3" t="s">
        <v>20</v>
      </c>
    </row>
    <row r="81" spans="1:14" ht="27.75">
      <c r="A81" s="3">
        <v>75</v>
      </c>
      <c r="B81" s="3" t="str">
        <f>"1506100"</f>
        <v>1506100</v>
      </c>
      <c r="C81" s="3">
        <v>93783</v>
      </c>
      <c r="D81" s="3" t="s">
        <v>363</v>
      </c>
      <c r="E81" s="3">
        <v>20113539594</v>
      </c>
      <c r="F81" s="3" t="s">
        <v>364</v>
      </c>
      <c r="G81" s="3" t="s">
        <v>365</v>
      </c>
      <c r="H81" s="3" t="s">
        <v>366</v>
      </c>
      <c r="I81" s="3" t="s">
        <v>367</v>
      </c>
      <c r="J81" s="3" t="s">
        <v>367</v>
      </c>
      <c r="K81" s="3" t="s">
        <v>368</v>
      </c>
      <c r="L81" s="3">
        <v>6000</v>
      </c>
      <c r="M81" s="4">
        <v>42445</v>
      </c>
      <c r="N81" s="3" t="s">
        <v>20</v>
      </c>
    </row>
    <row r="82" spans="1:14" ht="13.5">
      <c r="A82" s="3">
        <v>76</v>
      </c>
      <c r="B82" s="3" t="str">
        <f>"201900072970"</f>
        <v>201900072970</v>
      </c>
      <c r="C82" s="3">
        <v>3225</v>
      </c>
      <c r="D82" s="3" t="s">
        <v>369</v>
      </c>
      <c r="E82" s="3">
        <v>20600991770</v>
      </c>
      <c r="F82" s="3" t="s">
        <v>370</v>
      </c>
      <c r="G82" s="3" t="s">
        <v>371</v>
      </c>
      <c r="H82" s="3" t="s">
        <v>372</v>
      </c>
      <c r="I82" s="3" t="s">
        <v>48</v>
      </c>
      <c r="J82" s="3" t="s">
        <v>373</v>
      </c>
      <c r="K82" s="3" t="s">
        <v>374</v>
      </c>
      <c r="L82" s="3">
        <v>20000</v>
      </c>
      <c r="M82" s="4">
        <v>43598</v>
      </c>
      <c r="N82" s="3" t="s">
        <v>20</v>
      </c>
    </row>
    <row r="83" spans="1:14" ht="27.75">
      <c r="A83" s="3">
        <v>77</v>
      </c>
      <c r="B83" s="3" t="str">
        <f>"201500150828"</f>
        <v>201500150828</v>
      </c>
      <c r="C83" s="3">
        <v>118481</v>
      </c>
      <c r="D83" s="3" t="s">
        <v>375</v>
      </c>
      <c r="E83" s="3">
        <v>20404723392</v>
      </c>
      <c r="F83" s="3" t="s">
        <v>376</v>
      </c>
      <c r="G83" s="3" t="s">
        <v>158</v>
      </c>
      <c r="H83" s="3" t="s">
        <v>377</v>
      </c>
      <c r="I83" s="3" t="s">
        <v>115</v>
      </c>
      <c r="J83" s="3" t="s">
        <v>378</v>
      </c>
      <c r="K83" s="3" t="s">
        <v>379</v>
      </c>
      <c r="L83" s="3">
        <v>30000</v>
      </c>
      <c r="M83" s="4">
        <v>42334</v>
      </c>
      <c r="N83" s="3" t="s">
        <v>20</v>
      </c>
    </row>
    <row r="84" spans="1:14" ht="27.75">
      <c r="A84" s="3">
        <v>78</v>
      </c>
      <c r="B84" s="3" t="str">
        <f>"201700169207"</f>
        <v>201700169207</v>
      </c>
      <c r="C84" s="3">
        <v>132298</v>
      </c>
      <c r="D84" s="3" t="s">
        <v>380</v>
      </c>
      <c r="E84" s="3">
        <v>20558087758</v>
      </c>
      <c r="F84" s="3" t="s">
        <v>381</v>
      </c>
      <c r="G84" s="3" t="s">
        <v>382</v>
      </c>
      <c r="H84" s="3" t="s">
        <v>383</v>
      </c>
      <c r="I84" s="3" t="s">
        <v>134</v>
      </c>
      <c r="J84" s="3" t="s">
        <v>135</v>
      </c>
      <c r="K84" s="3" t="s">
        <v>136</v>
      </c>
      <c r="L84" s="3">
        <v>20000</v>
      </c>
      <c r="M84" s="4">
        <v>43024</v>
      </c>
      <c r="N84" s="3" t="s">
        <v>20</v>
      </c>
    </row>
    <row r="85" spans="1:14" ht="13.5">
      <c r="A85" s="3">
        <v>79</v>
      </c>
      <c r="B85" s="3" t="str">
        <f>"201600082058"</f>
        <v>201600082058</v>
      </c>
      <c r="C85" s="3">
        <v>34040</v>
      </c>
      <c r="D85" s="3" t="s">
        <v>384</v>
      </c>
      <c r="E85" s="3">
        <v>20351516560</v>
      </c>
      <c r="F85" s="3" t="s">
        <v>385</v>
      </c>
      <c r="G85" s="3" t="s">
        <v>128</v>
      </c>
      <c r="H85" s="3" t="s">
        <v>386</v>
      </c>
      <c r="I85" s="3" t="s">
        <v>110</v>
      </c>
      <c r="J85" s="3" t="s">
        <v>387</v>
      </c>
      <c r="K85" s="3" t="s">
        <v>387</v>
      </c>
      <c r="L85" s="3">
        <v>20000</v>
      </c>
      <c r="M85" s="4">
        <v>42555</v>
      </c>
      <c r="N85" s="3" t="s">
        <v>20</v>
      </c>
    </row>
    <row r="86" spans="1:14" ht="13.5">
      <c r="A86" s="3">
        <v>80</v>
      </c>
      <c r="B86" s="3" t="str">
        <f>"1981517"</f>
        <v>1981517</v>
      </c>
      <c r="C86" s="3">
        <v>3194</v>
      </c>
      <c r="D86" s="3" t="s">
        <v>388</v>
      </c>
      <c r="E86" s="3">
        <v>20100005485</v>
      </c>
      <c r="F86" s="3" t="s">
        <v>389</v>
      </c>
      <c r="G86" s="3" t="s">
        <v>390</v>
      </c>
      <c r="H86" s="3" t="s">
        <v>391</v>
      </c>
      <c r="I86" s="3" t="s">
        <v>81</v>
      </c>
      <c r="J86" s="3" t="s">
        <v>81</v>
      </c>
      <c r="K86" s="3" t="s">
        <v>82</v>
      </c>
      <c r="L86" s="3">
        <v>10000</v>
      </c>
      <c r="M86" s="4">
        <v>40284</v>
      </c>
      <c r="N86" s="3" t="s">
        <v>20</v>
      </c>
    </row>
    <row r="87" spans="1:14" ht="27.75">
      <c r="A87" s="3">
        <v>81</v>
      </c>
      <c r="B87" s="3" t="str">
        <f>"201700026722"</f>
        <v>201700026722</v>
      </c>
      <c r="C87" s="3">
        <v>126806</v>
      </c>
      <c r="D87" s="3" t="s">
        <v>392</v>
      </c>
      <c r="E87" s="3">
        <v>20231266993</v>
      </c>
      <c r="F87" s="3" t="s">
        <v>393</v>
      </c>
      <c r="G87" s="3" t="s">
        <v>394</v>
      </c>
      <c r="H87" s="3" t="s">
        <v>395</v>
      </c>
      <c r="I87" s="3" t="s">
        <v>110</v>
      </c>
      <c r="J87" s="3" t="s">
        <v>110</v>
      </c>
      <c r="K87" s="3" t="s">
        <v>396</v>
      </c>
      <c r="L87" s="3">
        <v>50000</v>
      </c>
      <c r="M87" s="4">
        <v>42794</v>
      </c>
      <c r="N87" s="3" t="s">
        <v>20</v>
      </c>
    </row>
    <row r="88" spans="1:14" ht="13.5">
      <c r="A88" s="3">
        <v>82</v>
      </c>
      <c r="B88" s="3" t="str">
        <f>"1319580"</f>
        <v>1319580</v>
      </c>
      <c r="C88" s="3">
        <v>3249</v>
      </c>
      <c r="D88" s="3" t="s">
        <v>397</v>
      </c>
      <c r="E88" s="3">
        <v>20502114108</v>
      </c>
      <c r="F88" s="3" t="s">
        <v>398</v>
      </c>
      <c r="G88" s="3"/>
      <c r="H88" s="3" t="s">
        <v>399</v>
      </c>
      <c r="I88" s="3" t="s">
        <v>48</v>
      </c>
      <c r="J88" s="3" t="s">
        <v>48</v>
      </c>
      <c r="K88" s="3" t="s">
        <v>206</v>
      </c>
      <c r="L88" s="3">
        <v>10000</v>
      </c>
      <c r="M88" s="4">
        <v>42804</v>
      </c>
      <c r="N88" s="3" t="s">
        <v>20</v>
      </c>
    </row>
    <row r="89" spans="1:14" ht="13.5">
      <c r="A89" s="3">
        <v>83</v>
      </c>
      <c r="B89" s="3" t="str">
        <f>"1352710"</f>
        <v>1352710</v>
      </c>
      <c r="C89" s="3">
        <v>19438</v>
      </c>
      <c r="D89" s="3" t="s">
        <v>400</v>
      </c>
      <c r="E89" s="3">
        <v>20100007348</v>
      </c>
      <c r="F89" s="3" t="s">
        <v>401</v>
      </c>
      <c r="G89" s="3"/>
      <c r="H89" s="3" t="s">
        <v>402</v>
      </c>
      <c r="I89" s="3" t="s">
        <v>242</v>
      </c>
      <c r="J89" s="3" t="s">
        <v>243</v>
      </c>
      <c r="K89" s="3" t="s">
        <v>243</v>
      </c>
      <c r="L89" s="3">
        <v>26000</v>
      </c>
      <c r="M89" s="4">
        <v>37277</v>
      </c>
      <c r="N89" s="3" t="s">
        <v>20</v>
      </c>
    </row>
    <row r="90" spans="1:14" ht="27.75">
      <c r="A90" s="3">
        <v>84</v>
      </c>
      <c r="B90" s="3" t="str">
        <f>"201300074976"</f>
        <v>201300074976</v>
      </c>
      <c r="C90" s="3">
        <v>41654</v>
      </c>
      <c r="D90" s="3" t="s">
        <v>403</v>
      </c>
      <c r="E90" s="3">
        <v>20485894561</v>
      </c>
      <c r="F90" s="3" t="s">
        <v>404</v>
      </c>
      <c r="G90" s="3" t="s">
        <v>405</v>
      </c>
      <c r="H90" s="3" t="s">
        <v>406</v>
      </c>
      <c r="I90" s="3" t="s">
        <v>118</v>
      </c>
      <c r="J90" s="3" t="s">
        <v>407</v>
      </c>
      <c r="K90" s="3" t="s">
        <v>408</v>
      </c>
      <c r="L90" s="3">
        <v>10000</v>
      </c>
      <c r="M90" s="4">
        <v>41376</v>
      </c>
      <c r="N90" s="3" t="s">
        <v>20</v>
      </c>
    </row>
    <row r="91" spans="1:14" ht="13.5">
      <c r="A91" s="3">
        <v>85</v>
      </c>
      <c r="B91" s="3" t="str">
        <f>"201900175684"</f>
        <v>201900175684</v>
      </c>
      <c r="C91" s="3">
        <v>3209</v>
      </c>
      <c r="D91" s="3" t="s">
        <v>409</v>
      </c>
      <c r="E91" s="3">
        <v>20166717389</v>
      </c>
      <c r="F91" s="3" t="s">
        <v>410</v>
      </c>
      <c r="G91" s="3" t="s">
        <v>411</v>
      </c>
      <c r="H91" s="3" t="s">
        <v>412</v>
      </c>
      <c r="I91" s="3" t="s">
        <v>25</v>
      </c>
      <c r="J91" s="3" t="s">
        <v>25</v>
      </c>
      <c r="K91" s="3" t="s">
        <v>25</v>
      </c>
      <c r="L91" s="3">
        <v>10000</v>
      </c>
      <c r="M91" s="4">
        <v>43768</v>
      </c>
      <c r="N91" s="3" t="s">
        <v>20</v>
      </c>
    </row>
    <row r="92" spans="1:14" ht="27.75">
      <c r="A92" s="3">
        <v>86</v>
      </c>
      <c r="B92" s="3" t="str">
        <f>"201300089793"</f>
        <v>201300089793</v>
      </c>
      <c r="C92" s="3">
        <v>31921</v>
      </c>
      <c r="D92" s="3" t="s">
        <v>413</v>
      </c>
      <c r="E92" s="3">
        <v>20543992942</v>
      </c>
      <c r="F92" s="3" t="s">
        <v>414</v>
      </c>
      <c r="G92" s="3" t="s">
        <v>415</v>
      </c>
      <c r="H92" s="3" t="s">
        <v>416</v>
      </c>
      <c r="I92" s="3" t="s">
        <v>48</v>
      </c>
      <c r="J92" s="3" t="s">
        <v>48</v>
      </c>
      <c r="K92" s="3" t="s">
        <v>69</v>
      </c>
      <c r="L92" s="3">
        <v>37038</v>
      </c>
      <c r="M92" s="3" t="s">
        <v>64</v>
      </c>
      <c r="N92" s="3" t="s">
        <v>20</v>
      </c>
    </row>
    <row r="93" spans="1:14" ht="27.75">
      <c r="A93" s="3">
        <v>87</v>
      </c>
      <c r="B93" s="3" t="str">
        <f>"201700191448"</f>
        <v>201700191448</v>
      </c>
      <c r="C93" s="3">
        <v>132135</v>
      </c>
      <c r="D93" s="3" t="s">
        <v>417</v>
      </c>
      <c r="E93" s="3">
        <v>20411881203</v>
      </c>
      <c r="F93" s="3" t="s">
        <v>28</v>
      </c>
      <c r="G93" s="3" t="s">
        <v>418</v>
      </c>
      <c r="H93" s="3" t="s">
        <v>419</v>
      </c>
      <c r="I93" s="3" t="s">
        <v>94</v>
      </c>
      <c r="J93" s="3" t="s">
        <v>94</v>
      </c>
      <c r="K93" s="3" t="s">
        <v>420</v>
      </c>
      <c r="L93" s="3">
        <v>30000</v>
      </c>
      <c r="M93" s="4">
        <v>43069</v>
      </c>
      <c r="N93" s="3" t="s">
        <v>20</v>
      </c>
    </row>
    <row r="94" spans="1:14" ht="27.75">
      <c r="A94" s="3">
        <v>88</v>
      </c>
      <c r="B94" s="3" t="str">
        <f>"1593407"</f>
        <v>1593407</v>
      </c>
      <c r="C94" s="3">
        <v>6141</v>
      </c>
      <c r="D94" s="3" t="s">
        <v>421</v>
      </c>
      <c r="E94" s="3">
        <v>20404723392</v>
      </c>
      <c r="F94" s="3" t="s">
        <v>422</v>
      </c>
      <c r="G94" s="3" t="s">
        <v>423</v>
      </c>
      <c r="H94" s="3" t="s">
        <v>424</v>
      </c>
      <c r="I94" s="3" t="s">
        <v>118</v>
      </c>
      <c r="J94" s="3" t="s">
        <v>425</v>
      </c>
      <c r="K94" s="3" t="s">
        <v>425</v>
      </c>
      <c r="L94" s="3">
        <v>10000</v>
      </c>
      <c r="M94" s="4">
        <v>38722</v>
      </c>
      <c r="N94" s="3" t="s">
        <v>20</v>
      </c>
    </row>
    <row r="95" spans="1:14" ht="13.5">
      <c r="A95" s="3">
        <v>89</v>
      </c>
      <c r="B95" s="3" t="str">
        <f>"1450892"</f>
        <v>1450892</v>
      </c>
      <c r="C95" s="3">
        <v>6402</v>
      </c>
      <c r="D95" s="3" t="s">
        <v>426</v>
      </c>
      <c r="E95" s="3">
        <v>20153236551</v>
      </c>
      <c r="F95" s="3" t="s">
        <v>427</v>
      </c>
      <c r="G95" s="3" t="s">
        <v>428</v>
      </c>
      <c r="H95" s="3" t="s">
        <v>429</v>
      </c>
      <c r="I95" s="3" t="s">
        <v>48</v>
      </c>
      <c r="J95" s="3" t="s">
        <v>430</v>
      </c>
      <c r="K95" s="3" t="s">
        <v>431</v>
      </c>
      <c r="L95" s="3">
        <v>12860</v>
      </c>
      <c r="M95" s="4">
        <v>38042</v>
      </c>
      <c r="N95" s="3" t="s">
        <v>20</v>
      </c>
    </row>
    <row r="96" spans="1:14" ht="13.5">
      <c r="A96" s="3">
        <v>90</v>
      </c>
      <c r="B96" s="3" t="str">
        <f>"1330571"</f>
        <v>1330571</v>
      </c>
      <c r="C96" s="3">
        <v>6645</v>
      </c>
      <c r="D96" s="3" t="s">
        <v>432</v>
      </c>
      <c r="E96" s="3">
        <v>20100076749</v>
      </c>
      <c r="F96" s="3" t="s">
        <v>271</v>
      </c>
      <c r="G96" s="3" t="s">
        <v>433</v>
      </c>
      <c r="H96" s="3" t="s">
        <v>434</v>
      </c>
      <c r="I96" s="3" t="s">
        <v>48</v>
      </c>
      <c r="J96" s="3" t="s">
        <v>48</v>
      </c>
      <c r="K96" s="3" t="s">
        <v>435</v>
      </c>
      <c r="L96" s="3">
        <v>40000</v>
      </c>
      <c r="M96" s="4">
        <v>37105</v>
      </c>
      <c r="N96" s="3" t="s">
        <v>20</v>
      </c>
    </row>
    <row r="97" spans="1:14" ht="27.75">
      <c r="A97" s="3">
        <v>91</v>
      </c>
      <c r="B97" s="3" t="str">
        <f>"1871127"</f>
        <v>1871127</v>
      </c>
      <c r="C97" s="3">
        <v>82991</v>
      </c>
      <c r="D97" s="3" t="s">
        <v>436</v>
      </c>
      <c r="E97" s="3">
        <v>20450509125</v>
      </c>
      <c r="F97" s="3" t="s">
        <v>437</v>
      </c>
      <c r="G97" s="3" t="s">
        <v>438</v>
      </c>
      <c r="H97" s="3" t="s">
        <v>439</v>
      </c>
      <c r="I97" s="3" t="s">
        <v>94</v>
      </c>
      <c r="J97" s="3" t="s">
        <v>440</v>
      </c>
      <c r="K97" s="3" t="s">
        <v>441</v>
      </c>
      <c r="L97" s="3">
        <v>12000</v>
      </c>
      <c r="M97" s="4">
        <v>39896</v>
      </c>
      <c r="N97" s="3" t="s">
        <v>20</v>
      </c>
    </row>
    <row r="98" spans="1:14" ht="13.5">
      <c r="A98" s="3">
        <v>92</v>
      </c>
      <c r="B98" s="3" t="str">
        <f>"201200044063"</f>
        <v>201200044063</v>
      </c>
      <c r="C98" s="3">
        <v>19765</v>
      </c>
      <c r="D98" s="3" t="s">
        <v>442</v>
      </c>
      <c r="E98" s="3">
        <v>20408971943</v>
      </c>
      <c r="F98" s="3" t="s">
        <v>443</v>
      </c>
      <c r="G98" s="3" t="s">
        <v>444</v>
      </c>
      <c r="H98" s="3" t="s">
        <v>445</v>
      </c>
      <c r="I98" s="3" t="s">
        <v>446</v>
      </c>
      <c r="J98" s="3" t="s">
        <v>447</v>
      </c>
      <c r="K98" s="3" t="s">
        <v>274</v>
      </c>
      <c r="L98" s="3">
        <v>68522</v>
      </c>
      <c r="M98" s="4">
        <v>42842</v>
      </c>
      <c r="N98" s="3" t="s">
        <v>20</v>
      </c>
    </row>
    <row r="99" spans="1:14" ht="13.5">
      <c r="A99" s="3">
        <v>93</v>
      </c>
      <c r="B99" s="3" t="str">
        <f>"201400004399"</f>
        <v>201400004399</v>
      </c>
      <c r="C99" s="3">
        <v>42463</v>
      </c>
      <c r="D99" s="3" t="s">
        <v>448</v>
      </c>
      <c r="E99" s="3">
        <v>20516511975</v>
      </c>
      <c r="F99" s="3" t="s">
        <v>449</v>
      </c>
      <c r="G99" s="3" t="s">
        <v>450</v>
      </c>
      <c r="H99" s="3" t="s">
        <v>451</v>
      </c>
      <c r="I99" s="3" t="s">
        <v>31</v>
      </c>
      <c r="J99" s="3" t="s">
        <v>31</v>
      </c>
      <c r="K99" s="3" t="s">
        <v>452</v>
      </c>
      <c r="L99" s="3">
        <v>10000</v>
      </c>
      <c r="M99" s="4">
        <v>41677</v>
      </c>
      <c r="N99" s="3" t="s">
        <v>20</v>
      </c>
    </row>
    <row r="100" spans="1:14" ht="13.5">
      <c r="A100" s="3">
        <v>94</v>
      </c>
      <c r="B100" s="3" t="str">
        <f>"202000097040"</f>
        <v>202000097040</v>
      </c>
      <c r="C100" s="3">
        <v>6453</v>
      </c>
      <c r="D100" s="3" t="s">
        <v>453</v>
      </c>
      <c r="E100" s="3">
        <v>20408003106</v>
      </c>
      <c r="F100" s="3" t="s">
        <v>454</v>
      </c>
      <c r="G100" s="3" t="s">
        <v>455</v>
      </c>
      <c r="H100" s="3" t="s">
        <v>456</v>
      </c>
      <c r="I100" s="3" t="s">
        <v>74</v>
      </c>
      <c r="J100" s="3" t="s">
        <v>457</v>
      </c>
      <c r="K100" s="3" t="s">
        <v>457</v>
      </c>
      <c r="L100" s="3">
        <v>10000</v>
      </c>
      <c r="M100" s="4">
        <v>44050</v>
      </c>
      <c r="N100" s="3" t="s">
        <v>20</v>
      </c>
    </row>
    <row r="101" spans="1:14" ht="13.5">
      <c r="A101" s="3">
        <v>95</v>
      </c>
      <c r="B101" s="3" t="str">
        <f>"1887701"</f>
        <v>1887701</v>
      </c>
      <c r="C101" s="3">
        <v>20536</v>
      </c>
      <c r="D101" s="3" t="s">
        <v>458</v>
      </c>
      <c r="E101" s="3">
        <v>20522002021</v>
      </c>
      <c r="F101" s="3" t="s">
        <v>459</v>
      </c>
      <c r="G101" s="3" t="s">
        <v>460</v>
      </c>
      <c r="H101" s="3" t="s">
        <v>461</v>
      </c>
      <c r="I101" s="3" t="s">
        <v>48</v>
      </c>
      <c r="J101" s="3" t="s">
        <v>48</v>
      </c>
      <c r="K101" s="3" t="s">
        <v>49</v>
      </c>
      <c r="L101" s="3">
        <v>13000</v>
      </c>
      <c r="M101" s="4">
        <v>39969</v>
      </c>
      <c r="N101" s="3" t="s">
        <v>20</v>
      </c>
    </row>
    <row r="102" spans="1:14" ht="27.75">
      <c r="A102" s="3">
        <v>96</v>
      </c>
      <c r="B102" s="3" t="str">
        <f>"201900099259"</f>
        <v>201900099259</v>
      </c>
      <c r="C102" s="3">
        <v>114553</v>
      </c>
      <c r="D102" s="3" t="s">
        <v>462</v>
      </c>
      <c r="E102" s="3">
        <v>20541678817</v>
      </c>
      <c r="F102" s="3" t="s">
        <v>71</v>
      </c>
      <c r="G102" s="3" t="s">
        <v>72</v>
      </c>
      <c r="H102" s="3" t="s">
        <v>463</v>
      </c>
      <c r="I102" s="3" t="s">
        <v>31</v>
      </c>
      <c r="J102" s="3" t="s">
        <v>31</v>
      </c>
      <c r="K102" s="3" t="s">
        <v>32</v>
      </c>
      <c r="L102" s="3">
        <v>30000</v>
      </c>
      <c r="M102" s="4">
        <v>43648</v>
      </c>
      <c r="N102" s="3" t="s">
        <v>20</v>
      </c>
    </row>
    <row r="103" spans="1:14" ht="27.75">
      <c r="A103" s="3">
        <v>97</v>
      </c>
      <c r="B103" s="3" t="str">
        <f>"201800213322"</f>
        <v>201800213322</v>
      </c>
      <c r="C103" s="3">
        <v>3223</v>
      </c>
      <c r="D103" s="3" t="s">
        <v>464</v>
      </c>
      <c r="E103" s="3">
        <v>20566078890</v>
      </c>
      <c r="F103" s="3" t="s">
        <v>465</v>
      </c>
      <c r="G103" s="3" t="s">
        <v>466</v>
      </c>
      <c r="H103" s="3" t="s">
        <v>467</v>
      </c>
      <c r="I103" s="3" t="s">
        <v>48</v>
      </c>
      <c r="J103" s="3" t="s">
        <v>48</v>
      </c>
      <c r="K103" s="3" t="s">
        <v>69</v>
      </c>
      <c r="L103" s="3">
        <v>5000</v>
      </c>
      <c r="M103" s="4">
        <v>43467</v>
      </c>
      <c r="N103" s="3" t="s">
        <v>20</v>
      </c>
    </row>
    <row r="104" spans="1:14" ht="13.5">
      <c r="A104" s="3">
        <v>98</v>
      </c>
      <c r="B104" s="3" t="str">
        <f>"201800128511"</f>
        <v>201800128511</v>
      </c>
      <c r="C104" s="3">
        <v>18209</v>
      </c>
      <c r="D104" s="3" t="s">
        <v>468</v>
      </c>
      <c r="E104" s="3">
        <v>20507312277</v>
      </c>
      <c r="F104" s="3" t="s">
        <v>469</v>
      </c>
      <c r="G104" s="3" t="s">
        <v>470</v>
      </c>
      <c r="H104" s="3" t="s">
        <v>471</v>
      </c>
      <c r="I104" s="3" t="s">
        <v>242</v>
      </c>
      <c r="J104" s="3" t="s">
        <v>243</v>
      </c>
      <c r="K104" s="3" t="s">
        <v>243</v>
      </c>
      <c r="L104" s="3">
        <v>21000</v>
      </c>
      <c r="M104" s="4">
        <v>43322</v>
      </c>
      <c r="N104" s="3" t="s">
        <v>20</v>
      </c>
    </row>
    <row r="105" spans="1:14" ht="13.5">
      <c r="A105" s="3">
        <v>99</v>
      </c>
      <c r="B105" s="3" t="str">
        <f>"1468562"</f>
        <v>1468562</v>
      </c>
      <c r="C105" s="3">
        <v>90706</v>
      </c>
      <c r="D105" s="3" t="s">
        <v>472</v>
      </c>
      <c r="E105" s="3">
        <v>20482583106</v>
      </c>
      <c r="F105" s="3" t="s">
        <v>473</v>
      </c>
      <c r="G105" s="3" t="s">
        <v>474</v>
      </c>
      <c r="H105" s="3" t="s">
        <v>475</v>
      </c>
      <c r="I105" s="3" t="s">
        <v>42</v>
      </c>
      <c r="J105" s="3" t="s">
        <v>476</v>
      </c>
      <c r="K105" s="3" t="s">
        <v>477</v>
      </c>
      <c r="L105" s="3">
        <v>26900</v>
      </c>
      <c r="M105" s="4">
        <v>40590</v>
      </c>
      <c r="N105" s="3" t="s">
        <v>20</v>
      </c>
    </row>
    <row r="106" spans="1:14" ht="27.75">
      <c r="A106" s="3">
        <v>100</v>
      </c>
      <c r="B106" s="3" t="str">
        <f>"1594481"</f>
        <v>1594481</v>
      </c>
      <c r="C106" s="3">
        <v>42923</v>
      </c>
      <c r="D106" s="3" t="s">
        <v>478</v>
      </c>
      <c r="E106" s="3">
        <v>20508790202</v>
      </c>
      <c r="F106" s="3" t="s">
        <v>479</v>
      </c>
      <c r="G106" s="3" t="s">
        <v>480</v>
      </c>
      <c r="H106" s="3" t="s">
        <v>481</v>
      </c>
      <c r="I106" s="3" t="s">
        <v>48</v>
      </c>
      <c r="J106" s="3" t="s">
        <v>48</v>
      </c>
      <c r="K106" s="3" t="s">
        <v>49</v>
      </c>
      <c r="L106" s="3">
        <v>10000</v>
      </c>
      <c r="M106" s="4">
        <v>38786</v>
      </c>
      <c r="N106" s="3" t="s">
        <v>20</v>
      </c>
    </row>
    <row r="107" spans="1:14" ht="13.5">
      <c r="A107" s="3">
        <v>101</v>
      </c>
      <c r="B107" s="3" t="str">
        <f>"201700027351"</f>
        <v>201700027351</v>
      </c>
      <c r="C107" s="3">
        <v>3213</v>
      </c>
      <c r="D107" s="3" t="s">
        <v>482</v>
      </c>
      <c r="E107" s="3">
        <v>20111052621</v>
      </c>
      <c r="F107" s="3" t="s">
        <v>483</v>
      </c>
      <c r="G107" s="3" t="s">
        <v>484</v>
      </c>
      <c r="H107" s="3" t="s">
        <v>485</v>
      </c>
      <c r="I107" s="3" t="s">
        <v>81</v>
      </c>
      <c r="J107" s="3" t="s">
        <v>81</v>
      </c>
      <c r="K107" s="3" t="s">
        <v>155</v>
      </c>
      <c r="L107" s="3">
        <v>5000</v>
      </c>
      <c r="M107" s="4">
        <v>42828</v>
      </c>
      <c r="N107" s="3" t="s">
        <v>20</v>
      </c>
    </row>
    <row r="108" spans="1:14" ht="27.75">
      <c r="A108" s="3">
        <v>102</v>
      </c>
      <c r="B108" s="3" t="str">
        <f>"201500177329"</f>
        <v>201500177329</v>
      </c>
      <c r="C108" s="3">
        <v>3230</v>
      </c>
      <c r="D108" s="3" t="s">
        <v>486</v>
      </c>
      <c r="E108" s="3">
        <v>20506151547</v>
      </c>
      <c r="F108" s="3" t="s">
        <v>487</v>
      </c>
      <c r="G108" s="3" t="s">
        <v>488</v>
      </c>
      <c r="H108" s="3" t="s">
        <v>489</v>
      </c>
      <c r="I108" s="3" t="s">
        <v>48</v>
      </c>
      <c r="J108" s="3" t="s">
        <v>48</v>
      </c>
      <c r="K108" s="3" t="s">
        <v>490</v>
      </c>
      <c r="L108" s="3">
        <v>10000</v>
      </c>
      <c r="M108" s="4">
        <v>42397</v>
      </c>
      <c r="N108" s="3" t="s">
        <v>20</v>
      </c>
    </row>
    <row r="109" spans="1:14" ht="13.5">
      <c r="A109" s="3">
        <v>103</v>
      </c>
      <c r="B109" s="3" t="str">
        <f>"1425436"</f>
        <v>1425436</v>
      </c>
      <c r="C109" s="3">
        <v>3208</v>
      </c>
      <c r="D109" s="3" t="s">
        <v>491</v>
      </c>
      <c r="E109" s="3">
        <v>20100007348</v>
      </c>
      <c r="F109" s="3" t="s">
        <v>492</v>
      </c>
      <c r="G109" s="3" t="s">
        <v>195</v>
      </c>
      <c r="H109" s="3" t="s">
        <v>493</v>
      </c>
      <c r="I109" s="3" t="s">
        <v>42</v>
      </c>
      <c r="J109" s="3" t="s">
        <v>43</v>
      </c>
      <c r="K109" s="3" t="s">
        <v>43</v>
      </c>
      <c r="L109" s="3">
        <v>42038</v>
      </c>
      <c r="M109" s="4">
        <v>40739</v>
      </c>
      <c r="N109" s="3" t="s">
        <v>20</v>
      </c>
    </row>
    <row r="110" spans="1:14" ht="27.75">
      <c r="A110" s="3">
        <v>104</v>
      </c>
      <c r="B110" s="3" t="str">
        <f>"201800189633"</f>
        <v>201800189633</v>
      </c>
      <c r="C110" s="3">
        <v>6177</v>
      </c>
      <c r="D110" s="3" t="s">
        <v>494</v>
      </c>
      <c r="E110" s="3">
        <v>20603202806</v>
      </c>
      <c r="F110" s="3" t="s">
        <v>495</v>
      </c>
      <c r="G110" s="3" t="s">
        <v>496</v>
      </c>
      <c r="H110" s="3" t="s">
        <v>497</v>
      </c>
      <c r="I110" s="3" t="s">
        <v>48</v>
      </c>
      <c r="J110" s="3" t="s">
        <v>48</v>
      </c>
      <c r="K110" s="3" t="s">
        <v>327</v>
      </c>
      <c r="L110" s="3">
        <v>10000</v>
      </c>
      <c r="M110" s="4">
        <v>43424</v>
      </c>
      <c r="N110" s="3" t="s">
        <v>20</v>
      </c>
    </row>
    <row r="111" spans="1:14" ht="13.5">
      <c r="A111" s="3">
        <v>105</v>
      </c>
      <c r="B111" s="3" t="str">
        <f>"1346446"</f>
        <v>1346446</v>
      </c>
      <c r="C111" s="3">
        <v>15919</v>
      </c>
      <c r="D111" s="3" t="s">
        <v>498</v>
      </c>
      <c r="E111" s="3">
        <v>20112346741</v>
      </c>
      <c r="F111" s="3" t="s">
        <v>499</v>
      </c>
      <c r="G111" s="3" t="s">
        <v>500</v>
      </c>
      <c r="H111" s="3" t="s">
        <v>501</v>
      </c>
      <c r="I111" s="3" t="s">
        <v>48</v>
      </c>
      <c r="J111" s="3" t="s">
        <v>182</v>
      </c>
      <c r="K111" s="3" t="s">
        <v>182</v>
      </c>
      <c r="L111" s="3">
        <v>5500</v>
      </c>
      <c r="M111" s="4">
        <v>37357</v>
      </c>
      <c r="N111" s="3" t="s">
        <v>20</v>
      </c>
    </row>
    <row r="112" spans="1:14" ht="27.75">
      <c r="A112" s="3">
        <v>106</v>
      </c>
      <c r="B112" s="3" t="str">
        <f>"1849541"</f>
        <v>1849541</v>
      </c>
      <c r="C112" s="3">
        <v>21352</v>
      </c>
      <c r="D112" s="3" t="s">
        <v>502</v>
      </c>
      <c r="E112" s="3">
        <v>20515858360</v>
      </c>
      <c r="F112" s="3" t="s">
        <v>503</v>
      </c>
      <c r="G112" s="3" t="s">
        <v>504</v>
      </c>
      <c r="H112" s="3" t="s">
        <v>505</v>
      </c>
      <c r="I112" s="3" t="s">
        <v>48</v>
      </c>
      <c r="J112" s="3" t="s">
        <v>48</v>
      </c>
      <c r="K112" s="3" t="s">
        <v>69</v>
      </c>
      <c r="L112" s="3">
        <v>20000</v>
      </c>
      <c r="M112" s="4">
        <v>40423</v>
      </c>
      <c r="N112" s="3" t="s">
        <v>20</v>
      </c>
    </row>
    <row r="113" spans="1:14" ht="27.75">
      <c r="A113" s="3">
        <v>107</v>
      </c>
      <c r="B113" s="3" t="str">
        <f>"1760309"</f>
        <v>1760309</v>
      </c>
      <c r="C113" s="3">
        <v>6378</v>
      </c>
      <c r="D113" s="3" t="s">
        <v>506</v>
      </c>
      <c r="E113" s="3">
        <v>20262254268</v>
      </c>
      <c r="F113" s="3" t="s">
        <v>507</v>
      </c>
      <c r="G113" s="3" t="s">
        <v>40</v>
      </c>
      <c r="H113" s="3" t="s">
        <v>508</v>
      </c>
      <c r="I113" s="3" t="s">
        <v>118</v>
      </c>
      <c r="J113" s="3" t="s">
        <v>407</v>
      </c>
      <c r="K113" s="3" t="s">
        <v>407</v>
      </c>
      <c r="L113" s="3">
        <v>10000</v>
      </c>
      <c r="M113" s="4">
        <v>39491</v>
      </c>
      <c r="N113" s="3" t="s">
        <v>20</v>
      </c>
    </row>
    <row r="114" spans="1:14" ht="13.5">
      <c r="A114" s="3">
        <v>108</v>
      </c>
      <c r="B114" s="3" t="str">
        <f>"201700021526"</f>
        <v>201700021526</v>
      </c>
      <c r="C114" s="3">
        <v>87036</v>
      </c>
      <c r="D114" s="3" t="s">
        <v>509</v>
      </c>
      <c r="E114" s="3">
        <v>20100007348</v>
      </c>
      <c r="F114" s="3" t="s">
        <v>510</v>
      </c>
      <c r="G114" s="3" t="s">
        <v>511</v>
      </c>
      <c r="H114" s="3" t="s">
        <v>512</v>
      </c>
      <c r="I114" s="3" t="s">
        <v>31</v>
      </c>
      <c r="J114" s="3" t="s">
        <v>31</v>
      </c>
      <c r="K114" s="3" t="s">
        <v>32</v>
      </c>
      <c r="L114" s="3">
        <v>60000</v>
      </c>
      <c r="M114" s="4">
        <v>42823</v>
      </c>
      <c r="N114" s="3" t="s">
        <v>20</v>
      </c>
    </row>
    <row r="115" spans="1:14" ht="27.75">
      <c r="A115" s="3">
        <v>109</v>
      </c>
      <c r="B115" s="3" t="str">
        <f>"201900217574"</f>
        <v>201900217574</v>
      </c>
      <c r="C115" s="3">
        <v>33454</v>
      </c>
      <c r="D115" s="3" t="s">
        <v>513</v>
      </c>
      <c r="E115" s="3">
        <v>20554545743</v>
      </c>
      <c r="F115" s="3" t="s">
        <v>287</v>
      </c>
      <c r="G115" s="3" t="s">
        <v>288</v>
      </c>
      <c r="H115" s="3" t="s">
        <v>514</v>
      </c>
      <c r="I115" s="3" t="s">
        <v>48</v>
      </c>
      <c r="J115" s="3" t="s">
        <v>48</v>
      </c>
      <c r="K115" s="3" t="s">
        <v>49</v>
      </c>
      <c r="L115" s="3">
        <v>60500</v>
      </c>
      <c r="M115" s="4">
        <v>43838</v>
      </c>
      <c r="N115" s="3" t="s">
        <v>20</v>
      </c>
    </row>
    <row r="116" spans="1:14" ht="42">
      <c r="A116" s="3">
        <v>110</v>
      </c>
      <c r="B116" s="3" t="str">
        <f>"201900204454"</f>
        <v>201900204454</v>
      </c>
      <c r="C116" s="3">
        <v>88495</v>
      </c>
      <c r="D116" s="3" t="s">
        <v>515</v>
      </c>
      <c r="E116" s="3">
        <v>20554545743</v>
      </c>
      <c r="F116" s="3" t="s">
        <v>287</v>
      </c>
      <c r="G116" s="3" t="s">
        <v>288</v>
      </c>
      <c r="H116" s="3" t="s">
        <v>516</v>
      </c>
      <c r="I116" s="3" t="s">
        <v>31</v>
      </c>
      <c r="J116" s="3" t="s">
        <v>31</v>
      </c>
      <c r="K116" s="3" t="s">
        <v>32</v>
      </c>
      <c r="L116" s="3">
        <v>60000</v>
      </c>
      <c r="M116" s="4">
        <v>43831</v>
      </c>
      <c r="N116" s="3" t="s">
        <v>20</v>
      </c>
    </row>
    <row r="117" spans="1:14" ht="13.5">
      <c r="A117" s="3">
        <v>111</v>
      </c>
      <c r="B117" s="3" t="str">
        <f>"1190710"</f>
        <v>1190710</v>
      </c>
      <c r="C117" s="3">
        <v>13980</v>
      </c>
      <c r="D117" s="3">
        <v>1164061</v>
      </c>
      <c r="E117" s="3">
        <v>20321379975</v>
      </c>
      <c r="F117" s="3" t="s">
        <v>517</v>
      </c>
      <c r="G117" s="3" t="s">
        <v>518</v>
      </c>
      <c r="H117" s="3" t="s">
        <v>519</v>
      </c>
      <c r="I117" s="3" t="s">
        <v>115</v>
      </c>
      <c r="J117" s="3" t="s">
        <v>378</v>
      </c>
      <c r="K117" s="3" t="s">
        <v>520</v>
      </c>
      <c r="L117" s="3">
        <v>5000</v>
      </c>
      <c r="M117" s="4">
        <v>35978</v>
      </c>
      <c r="N117" s="3" t="s">
        <v>20</v>
      </c>
    </row>
    <row r="118" spans="1:14" ht="27.75">
      <c r="A118" s="3">
        <v>112</v>
      </c>
      <c r="B118" s="3" t="str">
        <f>"201700090778"</f>
        <v>201700090778</v>
      </c>
      <c r="C118" s="3">
        <v>42856</v>
      </c>
      <c r="D118" s="3" t="s">
        <v>521</v>
      </c>
      <c r="E118" s="3">
        <v>20349366330</v>
      </c>
      <c r="F118" s="3" t="s">
        <v>522</v>
      </c>
      <c r="G118" s="3" t="s">
        <v>523</v>
      </c>
      <c r="H118" s="3" t="s">
        <v>524</v>
      </c>
      <c r="I118" s="3" t="s">
        <v>48</v>
      </c>
      <c r="J118" s="3" t="s">
        <v>525</v>
      </c>
      <c r="K118" s="3" t="s">
        <v>525</v>
      </c>
      <c r="L118" s="3">
        <v>12200</v>
      </c>
      <c r="M118" s="4">
        <v>42921</v>
      </c>
      <c r="N118" s="3" t="s">
        <v>20</v>
      </c>
    </row>
    <row r="119" spans="1:14" ht="27.75">
      <c r="A119" s="3">
        <v>113</v>
      </c>
      <c r="B119" s="3" t="str">
        <f>"1491785"</f>
        <v>1491785</v>
      </c>
      <c r="C119" s="3">
        <v>6641</v>
      </c>
      <c r="D119" s="3" t="s">
        <v>526</v>
      </c>
      <c r="E119" s="3">
        <v>20415747986</v>
      </c>
      <c r="F119" s="3" t="s">
        <v>527</v>
      </c>
      <c r="G119" s="3" t="s">
        <v>528</v>
      </c>
      <c r="H119" s="3" t="s">
        <v>529</v>
      </c>
      <c r="I119" s="3" t="s">
        <v>48</v>
      </c>
      <c r="J119" s="3" t="s">
        <v>48</v>
      </c>
      <c r="K119" s="3" t="s">
        <v>490</v>
      </c>
      <c r="L119" s="3">
        <v>20000</v>
      </c>
      <c r="M119" s="3" t="s">
        <v>64</v>
      </c>
      <c r="N119" s="3" t="s">
        <v>20</v>
      </c>
    </row>
    <row r="120" spans="1:14" ht="13.5">
      <c r="A120" s="3">
        <v>114</v>
      </c>
      <c r="B120" s="3" t="str">
        <f>"201600176238"</f>
        <v>201600176238</v>
      </c>
      <c r="C120" s="3">
        <v>95161</v>
      </c>
      <c r="D120" s="3" t="s">
        <v>530</v>
      </c>
      <c r="E120" s="3">
        <v>20100366747</v>
      </c>
      <c r="F120" s="3" t="s">
        <v>531</v>
      </c>
      <c r="G120" s="3" t="s">
        <v>144</v>
      </c>
      <c r="H120" s="3" t="s">
        <v>532</v>
      </c>
      <c r="I120" s="3" t="s">
        <v>37</v>
      </c>
      <c r="J120" s="3" t="s">
        <v>37</v>
      </c>
      <c r="K120" s="3" t="s">
        <v>37</v>
      </c>
      <c r="L120" s="3">
        <v>10000</v>
      </c>
      <c r="M120" s="4">
        <v>42711</v>
      </c>
      <c r="N120" s="3" t="s">
        <v>20</v>
      </c>
    </row>
    <row r="121" spans="1:14" ht="13.5">
      <c r="A121" s="3">
        <v>115</v>
      </c>
      <c r="B121" s="3" t="str">
        <f>"201300059249"</f>
        <v>201300059249</v>
      </c>
      <c r="C121" s="3">
        <v>15405</v>
      </c>
      <c r="D121" s="3" t="s">
        <v>533</v>
      </c>
      <c r="E121" s="3">
        <v>20502846206</v>
      </c>
      <c r="F121" s="3" t="s">
        <v>534</v>
      </c>
      <c r="G121" s="3" t="s">
        <v>535</v>
      </c>
      <c r="H121" s="3" t="s">
        <v>536</v>
      </c>
      <c r="I121" s="3" t="s">
        <v>118</v>
      </c>
      <c r="J121" s="3" t="s">
        <v>119</v>
      </c>
      <c r="K121" s="3" t="s">
        <v>120</v>
      </c>
      <c r="L121" s="3">
        <v>10000</v>
      </c>
      <c r="M121" s="4">
        <v>41374</v>
      </c>
      <c r="N121" s="3" t="s">
        <v>20</v>
      </c>
    </row>
  </sheetData>
  <sheetProtection/>
  <mergeCells count="1">
    <mergeCell ref="A2:N2"/>
  </mergeCells>
  <printOptions/>
  <pageMargins left="0.75" right="0.75" top="1" bottom="1" header="0.5" footer="0.5"/>
  <pageSetup horizontalDpi="600" verticalDpi="600" orientation="portrait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Jose Manuel Castañeda Rossel</dc:creator>
  <cp:keywords/>
  <dc:description/>
  <cp:lastModifiedBy>Jose Manuel Castañeda Rossel</cp:lastModifiedBy>
  <dcterms:created xsi:type="dcterms:W3CDTF">2020-10-30T17:09:18Z</dcterms:created>
  <dcterms:modified xsi:type="dcterms:W3CDTF">2020-10-30T17:09:18Z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