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7039" activeTab="0"/>
  </bookViews>
  <sheets>
    <sheet name="TransporteTerrestredePetróleoCr" sheetId="1" r:id="rId1"/>
  </sheets>
  <definedNames/>
  <calcPr fullCalcOnLoad="1"/>
</workbook>
</file>

<file path=xl/sharedStrings.xml><?xml version="1.0" encoding="utf-8"?>
<sst xmlns="http://schemas.openxmlformats.org/spreadsheetml/2006/main" count="2774" uniqueCount="1107">
  <si>
    <t>REGISTROS HÁBILES DE TRANSPORTE TERRESTRE DE PETRÓLEO CRUDO (Actualizado al 29 DE OCTUBRE DE 2020 - 14:22)</t>
  </si>
  <si>
    <t>No</t>
  </si>
  <si>
    <t>EXPEDIENTE</t>
  </si>
  <si>
    <t>CODIGO OSINERGMIN</t>
  </si>
  <si>
    <t>REGISTRO</t>
  </si>
  <si>
    <t>RUC</t>
  </si>
  <si>
    <t>RAZÓN SOCIAL</t>
  </si>
  <si>
    <t>DIRECCIÓN LEGAL</t>
  </si>
  <si>
    <t>DEPARTAMENTO</t>
  </si>
  <si>
    <t>PROVINCIA</t>
  </si>
  <si>
    <t>DISTRITO</t>
  </si>
  <si>
    <t>PLACA</t>
  </si>
  <si>
    <t>TRACTO</t>
  </si>
  <si>
    <t>COMPARTIMIENTO</t>
  </si>
  <si>
    <t>PRODUCTO</t>
  </si>
  <si>
    <t>CAP. AUTORIZADA (gln)</t>
  </si>
  <si>
    <t>FEC. EMISIÓN</t>
  </si>
  <si>
    <t>TÉRMINO DE VIGENCIA</t>
  </si>
  <si>
    <t>REPRESENTANTE</t>
  </si>
  <si>
    <t>114162-703-050315</t>
  </si>
  <si>
    <t>GERSON MACARIO CHAVEZ CARHUAS</t>
  </si>
  <si>
    <t>CALLE LOS CANARIOS Nº 358</t>
  </si>
  <si>
    <t>LIMA</t>
  </si>
  <si>
    <t>SANTA ANITA</t>
  </si>
  <si>
    <t>D5L-992</t>
  </si>
  <si>
    <t>C9Y-715</t>
  </si>
  <si>
    <t>PETROLEO CRUDO</t>
  </si>
  <si>
    <t>INDEFINIDO</t>
  </si>
  <si>
    <t>131028-703-120817</t>
  </si>
  <si>
    <t>PETREX S.A.</t>
  </si>
  <si>
    <t>JR. LORETO N° 370</t>
  </si>
  <si>
    <t>LORETO</t>
  </si>
  <si>
    <t>MAYNAS</t>
  </si>
  <si>
    <t>IQUITOS</t>
  </si>
  <si>
    <t>TCK-989</t>
  </si>
  <si>
    <t>P1R-715</t>
  </si>
  <si>
    <t>STEFANO MARCOALDI</t>
  </si>
  <si>
    <t>125436-703-301216</t>
  </si>
  <si>
    <t>JEFRON Y COMPAÑIA PERU S.A.C.</t>
  </si>
  <si>
    <t>AV. AMERICA SUR N° 589-B URB. SANTA ROSALIA</t>
  </si>
  <si>
    <t>LA LIBERTAD</t>
  </si>
  <si>
    <t>TRUJILLO</t>
  </si>
  <si>
    <t>P3R-829</t>
  </si>
  <si>
    <t>ROLAND JESUS ACUÑA AMORIN</t>
  </si>
  <si>
    <t>102292-703-050619</t>
  </si>
  <si>
    <t>I.N.S. JAMDYL S.A.C.</t>
  </si>
  <si>
    <t>DE GLORIA ALTA PARCELA 10617 MZ. B LOTE 4 RES. NUEVA ESPERANZA</t>
  </si>
  <si>
    <t>ATE</t>
  </si>
  <si>
    <t>M1Q-981</t>
  </si>
  <si>
    <t>D7C-930</t>
  </si>
  <si>
    <t>ANGELICA CUSTODIA PANDURO ARIAS DE ALANIA</t>
  </si>
  <si>
    <t>104674-703-020913</t>
  </si>
  <si>
    <t>J &amp; J TRANSPORTES E.I.R.L.</t>
  </si>
  <si>
    <t>URB. JAMES STORM MZ. A LOTES 8 Y 9</t>
  </si>
  <si>
    <t>PIURA</t>
  </si>
  <si>
    <t>TALARA</t>
  </si>
  <si>
    <t>PARIÑAS</t>
  </si>
  <si>
    <t>B4G-818</t>
  </si>
  <si>
    <t>ZD-5777</t>
  </si>
  <si>
    <t>JOSE AMADOR VELASQUEZ VERA</t>
  </si>
  <si>
    <t>88188-703-271013</t>
  </si>
  <si>
    <t>ARPE E.I.R.L.</t>
  </si>
  <si>
    <t>AV GRAU S/N - NEGRITOS</t>
  </si>
  <si>
    <t>LA BREA</t>
  </si>
  <si>
    <t>T1M-970</t>
  </si>
  <si>
    <t>P1V-923,P1N-940,P2O-836,YB-1693,P1F-809,P1G-900</t>
  </si>
  <si>
    <t>ADA GABRIELA HEREDIA</t>
  </si>
  <si>
    <t>120089-703-250216</t>
  </si>
  <si>
    <t>TRANSPORTES SHERIDAN S.A.C.</t>
  </si>
  <si>
    <t>CALLE PAPINI N° 189 URB. SAN BORJA SUR</t>
  </si>
  <si>
    <t>SAN BORJA</t>
  </si>
  <si>
    <t>TBR-975</t>
  </si>
  <si>
    <t>AJA-760</t>
  </si>
  <si>
    <t xml:space="preserve">SHERIDAN GEORGE DICKINSON ARTADI </t>
  </si>
  <si>
    <t>118951-703-171215</t>
  </si>
  <si>
    <t>BLACK FOX PERU S.A.C.</t>
  </si>
  <si>
    <t>AV. AMERICA SUR N° 589-A - URB. SANTA ROSALIA</t>
  </si>
  <si>
    <t>F9T-885</t>
  </si>
  <si>
    <t>ORFA ZOA AVELLANEDA DE ROJAS</t>
  </si>
  <si>
    <t>117746-703-071015</t>
  </si>
  <si>
    <t>TRANSPORTES ARIAS E HIJOS S.R.L.</t>
  </si>
  <si>
    <t>AV. RICARDO PALMA Nº 988</t>
  </si>
  <si>
    <t>F4R-971</t>
  </si>
  <si>
    <t>C3B-824</t>
  </si>
  <si>
    <t>DEMETRIO ARIAS ARZAPALO</t>
  </si>
  <si>
    <t>124300-703-071016</t>
  </si>
  <si>
    <t>AV. AMERICA SUR N° 589 - 591 URB. SANTA ROSALIA</t>
  </si>
  <si>
    <t>ABT-929</t>
  </si>
  <si>
    <t>127163-703-130617</t>
  </si>
  <si>
    <t>EMPRESA DE TRANSPORTES ROMERO S.R.L.</t>
  </si>
  <si>
    <t>MZ. B LOTE 19 ZONA INDUSTRIAL TALARA ALTA</t>
  </si>
  <si>
    <t>X3R-740</t>
  </si>
  <si>
    <t>JULIO ROMERO CRUZ</t>
  </si>
  <si>
    <t>42855-703-041213</t>
  </si>
  <si>
    <t>PENTA S.R.L.</t>
  </si>
  <si>
    <t>CALLE LOS TULIPANES N° 153 - 3ER. PISO. URB. LOS PARQUES</t>
  </si>
  <si>
    <t>LAMBAYEQUE</t>
  </si>
  <si>
    <t>CHICLAYO</t>
  </si>
  <si>
    <t>T9N-991</t>
  </si>
  <si>
    <t>F4J-736</t>
  </si>
  <si>
    <t>CARMEN DEL PILAR OTERO FLORES</t>
  </si>
  <si>
    <t>87186-703-111114</t>
  </si>
  <si>
    <t>CATALAN SERVICIOS GENERALES S.A.C</t>
  </si>
  <si>
    <t>AV. COLONIAL N° 3108 RESIDENCIAL ALAMOS DE PRADO 302-A CERCADO DE LIMA</t>
  </si>
  <si>
    <t>T1N-978</t>
  </si>
  <si>
    <t>AAR-809</t>
  </si>
  <si>
    <t>CESAR AUGUSTO CATALAN SAAVEDRA</t>
  </si>
  <si>
    <t>114428-703-160615</t>
  </si>
  <si>
    <t>V.O.A. S.R.L.</t>
  </si>
  <si>
    <t>ZONA INDUSTRIAL N° 604 TALARA ALTA</t>
  </si>
  <si>
    <t>B9R-772</t>
  </si>
  <si>
    <t>VICTOR MANUEL OBLEA ALVARADO</t>
  </si>
  <si>
    <t>89562-703-290519</t>
  </si>
  <si>
    <t>JCZ TRANSPORT S.A.C.</t>
  </si>
  <si>
    <t>MZ A, LT 14, AV. LOS ANGELES DE GLORIA BAJA</t>
  </si>
  <si>
    <t>A3Q-972</t>
  </si>
  <si>
    <t>F2H-917</t>
  </si>
  <si>
    <t>JILMER SANTIAGO CONDOR ZUÑIGA</t>
  </si>
  <si>
    <t>107366-703-080214</t>
  </si>
  <si>
    <t>T2W-973</t>
  </si>
  <si>
    <t>T2F-897</t>
  </si>
  <si>
    <t>114440-703-160615</t>
  </si>
  <si>
    <t>B9B-753</t>
  </si>
  <si>
    <t>114439-703-160615</t>
  </si>
  <si>
    <t>B0K-741</t>
  </si>
  <si>
    <t>114913-703-200515</t>
  </si>
  <si>
    <t>SAPET DEVELOPMENT PERU INC SUCURSAL PERU</t>
  </si>
  <si>
    <t>ZONA INDUSTRIAL S/N VILLA SAPET - TALARA</t>
  </si>
  <si>
    <t>F3U-769</t>
  </si>
  <si>
    <t>JOSE LUIS AGREDA DE LA ROSA</t>
  </si>
  <si>
    <t>120003-703-041218</t>
  </si>
  <si>
    <t>TRANSPORTES Y BIOCOMBUSTIBLES H &amp; I E.I.R.L.</t>
  </si>
  <si>
    <t>CARRETERA FEDERICO BASADRE MZ. D1 LOTE 02 - C.P. HUIPOCA</t>
  </si>
  <si>
    <t>UCAYALI</t>
  </si>
  <si>
    <t>PADRE ABAD</t>
  </si>
  <si>
    <t>F5B-989</t>
  </si>
  <si>
    <t>D7D-867</t>
  </si>
  <si>
    <t>HECTOR JUSTO RAMON MAYTA</t>
  </si>
  <si>
    <t>125435-703-301216</t>
  </si>
  <si>
    <t>AV. AMERICA SUR N° 589-B</t>
  </si>
  <si>
    <t>P3Q-919</t>
  </si>
  <si>
    <t>129591-703-250617</t>
  </si>
  <si>
    <t>SETRAMAQ S.A.C.</t>
  </si>
  <si>
    <t>AV. D LOTE 23 TALARA</t>
  </si>
  <si>
    <t>ARE-872</t>
  </si>
  <si>
    <t xml:space="preserve">CRUZ GUEVARA GIOVANNY ALEXANDER </t>
  </si>
  <si>
    <t>114447-703-220315</t>
  </si>
  <si>
    <t>TRANSPORTES SALDARRIAGA E.I.R.L.</t>
  </si>
  <si>
    <t>A.H. VISTA ALEGRE MZ. F LOTE 12 TALARA ALTA</t>
  </si>
  <si>
    <t>B9Z-704</t>
  </si>
  <si>
    <t>ALFONSO SERAPIO SALDARRIAGA RUIZ</t>
  </si>
  <si>
    <t>114450-703-240315</t>
  </si>
  <si>
    <t>P1Z-937</t>
  </si>
  <si>
    <t>62048-703-300913</t>
  </si>
  <si>
    <t>MZ B LOTE 19 - ZONA INDUSTRIAL TALARA ALTA</t>
  </si>
  <si>
    <t>T2O-996</t>
  </si>
  <si>
    <t>C2W-851</t>
  </si>
  <si>
    <t>114453-703-190315</t>
  </si>
  <si>
    <t>C5T-943</t>
  </si>
  <si>
    <t>104370-703-300418</t>
  </si>
  <si>
    <t xml:space="preserve">TRANSPORTES ALFA &amp; OMEGA E.I.R.L. </t>
  </si>
  <si>
    <t>CALLE ECUADOR MZ. B1 LT. 4</t>
  </si>
  <si>
    <t>ICA</t>
  </si>
  <si>
    <t>PISCO</t>
  </si>
  <si>
    <t>SAN CLEMENTE</t>
  </si>
  <si>
    <t>C7E-977</t>
  </si>
  <si>
    <t>D7V-766,ATY-836</t>
  </si>
  <si>
    <t>GLORIA ANTONIETA ANCO CALLUPE</t>
  </si>
  <si>
    <t>106837-703-240116</t>
  </si>
  <si>
    <t>SERVICIOS EN OPERACIONES LOGÍSTICAS DE HIDROCARBUROS Y MERCANCÍAS S.A.C. - SOLHYM S.A.C.</t>
  </si>
  <si>
    <t>CALLE 1, MZ. B, LT. 21 - URB. SANTA ROSITA DE ATE 1ERA. ETAPA</t>
  </si>
  <si>
    <t>D2O-986</t>
  </si>
  <si>
    <t>C5Q-752,C1Z-770</t>
  </si>
  <si>
    <t>WALTER INCHE BARRETO</t>
  </si>
  <si>
    <t>83474-703-011213</t>
  </si>
  <si>
    <t>PENTA S.R.L</t>
  </si>
  <si>
    <t>M2S-998</t>
  </si>
  <si>
    <t>F4I-758</t>
  </si>
  <si>
    <t>147064-703-141019</t>
  </si>
  <si>
    <t>ENERGY SERVICES DEL PERU S.A.C.</t>
  </si>
  <si>
    <t xml:space="preserve">AV. AMERICA SUR N° 636-A URB. PALERMO </t>
  </si>
  <si>
    <t>AZB-837</t>
  </si>
  <si>
    <t>JORGE FERNANDO RIVERA REUSCHE</t>
  </si>
  <si>
    <t>106952-703-090614</t>
  </si>
  <si>
    <t>AV. GRAU S/N - NEGRITOS</t>
  </si>
  <si>
    <t>T8J-972</t>
  </si>
  <si>
    <t>P1N-940,F7C-947,P1G-900,F3V-706,P1V-923,P1F-809,P2O-836,F7D-949,P2T-773</t>
  </si>
  <si>
    <t>ADA GABRIELA HEREDIA DE LOPEZ</t>
  </si>
  <si>
    <t>119885-703-050619</t>
  </si>
  <si>
    <t>F4G-980</t>
  </si>
  <si>
    <t>ALB-862</t>
  </si>
  <si>
    <t>119723-703-120619</t>
  </si>
  <si>
    <t>TRANSPORT CAMACHITO S.A.C.</t>
  </si>
  <si>
    <t>MZ. A, LOTE 2, A.V. LAS CASUARINAS DE SAN JUAN</t>
  </si>
  <si>
    <t>F6T-983</t>
  </si>
  <si>
    <t>AEQ-852</t>
  </si>
  <si>
    <t>EDGAR CAMAVILCA PAUCAR</t>
  </si>
  <si>
    <t>128689-703-150617</t>
  </si>
  <si>
    <t xml:space="preserve">CORPORACION TRANSPORTE TERRESTRE S.A.C. </t>
  </si>
  <si>
    <t>AV. SANTA ROSA MZ. "L" LOTE 2-3</t>
  </si>
  <si>
    <t>F4G-997</t>
  </si>
  <si>
    <t>ANG-759</t>
  </si>
  <si>
    <t>HAYDEE CONDOR CARHUAS</t>
  </si>
  <si>
    <t>143059-703-150519</t>
  </si>
  <si>
    <t>AV. AMERICA SUR N° 589 A - URB. SANTA ROSALIA</t>
  </si>
  <si>
    <t>AXG-887</t>
  </si>
  <si>
    <t>RONALD JESUS ACUÑA AMORIN</t>
  </si>
  <si>
    <t>83562-703-081116</t>
  </si>
  <si>
    <t>TRANSPORTES IDROGO S.A.C.</t>
  </si>
  <si>
    <t>AV. AMERICA SUR N° 589, URB. SANTA ROSALIA</t>
  </si>
  <si>
    <t>D2K-980</t>
  </si>
  <si>
    <t>M3J-871</t>
  </si>
  <si>
    <t>LUIS IDROGO RUBIO</t>
  </si>
  <si>
    <t>143195-703-200519</t>
  </si>
  <si>
    <t>CARGO TRANSPORT S.A.C.</t>
  </si>
  <si>
    <t>AV. SANTA CECILIA N° 575 URB. LOS SAUCES</t>
  </si>
  <si>
    <t>ALX-996</t>
  </si>
  <si>
    <t>BAF-937</t>
  </si>
  <si>
    <t>CESAR AUGUSTO VALDIVIA OCAMPO</t>
  </si>
  <si>
    <t>143197-703-200519</t>
  </si>
  <si>
    <t xml:space="preserve">AV. SANTA CECILIA N° 575, URB. LOS SAUCES </t>
  </si>
  <si>
    <t>ALX-981</t>
  </si>
  <si>
    <t>BAF-775</t>
  </si>
  <si>
    <t>143193-703-210519</t>
  </si>
  <si>
    <t>ALX-983</t>
  </si>
  <si>
    <t>BAF-793</t>
  </si>
  <si>
    <t>122412-703-280616</t>
  </si>
  <si>
    <t>AV. AMERICA SUR N° 589-591 URB. SANTA ROSALIA</t>
  </si>
  <si>
    <t>AKP-901</t>
  </si>
  <si>
    <t>143194-703-210519</t>
  </si>
  <si>
    <t>ALX-985</t>
  </si>
  <si>
    <t>BAF-913</t>
  </si>
  <si>
    <t>114816-703-240515</t>
  </si>
  <si>
    <t>SAPET DEVELOPMENT PERU INC.</t>
  </si>
  <si>
    <t>ZONA INDUSTRIAL S/N</t>
  </si>
  <si>
    <t>B2J-882</t>
  </si>
  <si>
    <t>114446-703-220315</t>
  </si>
  <si>
    <t>A8J-867</t>
  </si>
  <si>
    <t>144876-703-260619</t>
  </si>
  <si>
    <t>CORPORATION CLAUDIUS S.A.C.</t>
  </si>
  <si>
    <t>AV VICTOR A.BELAUNDE 272</t>
  </si>
  <si>
    <t>CHINCHA</t>
  </si>
  <si>
    <t>PUEBLO NUEVO</t>
  </si>
  <si>
    <t>AJL-992</t>
  </si>
  <si>
    <t>B7B-720</t>
  </si>
  <si>
    <t>ARENAS LLANA KAREN JESSICA</t>
  </si>
  <si>
    <t>107367-703-080214</t>
  </si>
  <si>
    <t>T3T-989</t>
  </si>
  <si>
    <t>C2W-849</t>
  </si>
  <si>
    <t>122409-703-280616</t>
  </si>
  <si>
    <t>A0E-937</t>
  </si>
  <si>
    <t>92926-703-110117</t>
  </si>
  <si>
    <t xml:space="preserve">EMPRESA DE SERVICIOS MULTIPLES ESTHER S.A.C. </t>
  </si>
  <si>
    <t>AV. PRIMAVERA URB. LAS NIEVES MZ.A LOTE 03</t>
  </si>
  <si>
    <t>A2E-982</t>
  </si>
  <si>
    <t>ANB-945</t>
  </si>
  <si>
    <t xml:space="preserve">CANCHORICRA ROSALES ESTHER </t>
  </si>
  <si>
    <t>101556-703-181218</t>
  </si>
  <si>
    <t>EMPRESA DE TRANSPORTES PUKA TORO S.A.C.</t>
  </si>
  <si>
    <t>CARRETERA CENTRAL KM. 7</t>
  </si>
  <si>
    <t>JUNIN</t>
  </si>
  <si>
    <t>HUANCAYO</t>
  </si>
  <si>
    <t>SAN AGUSTIN</t>
  </si>
  <si>
    <t>W2I-980</t>
  </si>
  <si>
    <t>D1C-706</t>
  </si>
  <si>
    <t>ALICIA MARTA SOLANO DE MENDOZA</t>
  </si>
  <si>
    <t>127847-703-101218</t>
  </si>
  <si>
    <t>INVERSIONES Y TRANSPORTES ALFA S.A.C.</t>
  </si>
  <si>
    <t>AV. AMERICA SUR N° 589-B URB. SANTA MARIA</t>
  </si>
  <si>
    <t>ABD-996</t>
  </si>
  <si>
    <t>AXU-866</t>
  </si>
  <si>
    <t>HILARIO PALACIOS CASTRO</t>
  </si>
  <si>
    <t>105827-703-130320</t>
  </si>
  <si>
    <t>TRANSPORTES PAQUITA S.R.L.</t>
  </si>
  <si>
    <t>CARRETERA PANAMERICANA NORTE N° 1190</t>
  </si>
  <si>
    <t>EL ALTO</t>
  </si>
  <si>
    <t>TAX-978</t>
  </si>
  <si>
    <t>A5S-813,A5R-921</t>
  </si>
  <si>
    <t>YOJANA MARINA RODRIGUEZ SANCHEZ</t>
  </si>
  <si>
    <t>134591-703-210218</t>
  </si>
  <si>
    <t>VICTORY INCA PETROLEUM SAC</t>
  </si>
  <si>
    <t>AV. ZONA INDUSTRIAL D - N° ZONA INDUSTRIAL B-7 TALARA</t>
  </si>
  <si>
    <t>AFQ-935</t>
  </si>
  <si>
    <t>YUAN HONGZHUANG</t>
  </si>
  <si>
    <t>107389-703-120114</t>
  </si>
  <si>
    <t>A6G-845</t>
  </si>
  <si>
    <t>M1S-979</t>
  </si>
  <si>
    <t>110691-703-030319</t>
  </si>
  <si>
    <t>EMPRESA DE TRANSPORTES ROMERO S.R.L</t>
  </si>
  <si>
    <t>MZ. B LOTE 19 ZONA INDUSTRIAL –TALARA ALTA</t>
  </si>
  <si>
    <t>TAA-979</t>
  </si>
  <si>
    <t>P1P-883,F1R-737</t>
  </si>
  <si>
    <t>107326-703-080114</t>
  </si>
  <si>
    <t>A.H. VISTA FLORIDA MZ. F LOTE 12 TALARA ALTA</t>
  </si>
  <si>
    <t>T7L-977</t>
  </si>
  <si>
    <t>B0G-747</t>
  </si>
  <si>
    <t>ALFONSO SALDARRIAGA RUIZ</t>
  </si>
  <si>
    <t>98047-703-150717</t>
  </si>
  <si>
    <t>T3T-978</t>
  </si>
  <si>
    <t>T5Y-871,A9O-813</t>
  </si>
  <si>
    <t>126263-703-260117</t>
  </si>
  <si>
    <t xml:space="preserve">INVERSIONES W. ARIAS S.A.C. </t>
  </si>
  <si>
    <t xml:space="preserve">CALLE LOS ROSALES MZ. B LOTE 13 ASOC. SAN JUAN PARIACHI </t>
  </si>
  <si>
    <t>F1Y-993</t>
  </si>
  <si>
    <t>APV-823</t>
  </si>
  <si>
    <t>WILNER FREDY ARIAS CAMAVILCA</t>
  </si>
  <si>
    <t>112595-703-030817</t>
  </si>
  <si>
    <t>GRUPO DE NEGOCIOS HERMANOS VASQUEZ S.A.C.</t>
  </si>
  <si>
    <t>URB. MARIA AUXILIADORA B-07</t>
  </si>
  <si>
    <t>TAV-972</t>
  </si>
  <si>
    <t>T1B-824</t>
  </si>
  <si>
    <t xml:space="preserve">NOEMI YADIRA VASQUEZ GARCÍA </t>
  </si>
  <si>
    <t>110635-703-140914</t>
  </si>
  <si>
    <t>ARPE E.I.R.L</t>
  </si>
  <si>
    <t>AV. GRAU S/N</t>
  </si>
  <si>
    <t>T0X-982</t>
  </si>
  <si>
    <t>P1N-940,P1V-923,P2O-836,P1F-809,P1G-900,F7D-949,F7C-947,F3V-706,P2T-773,F9B-944</t>
  </si>
  <si>
    <t>108329-703-150414</t>
  </si>
  <si>
    <t xml:space="preserve">AV. GRAU S/N LA BREA NEGRITOS </t>
  </si>
  <si>
    <t>T9E-981</t>
  </si>
  <si>
    <t>P1V-923,P1N-940,P2O-836,P2T-773,P1F-809,P1G-900,F7D-949,F7C-947,F3V-706</t>
  </si>
  <si>
    <t>108067-703-160414</t>
  </si>
  <si>
    <t>JOSCANA S.A.C.</t>
  </si>
  <si>
    <t>MZ. J LOTE 4 III ETAPA ZONA INDUSTRIAL</t>
  </si>
  <si>
    <t>T9T-986</t>
  </si>
  <si>
    <t>T5Y-917</t>
  </si>
  <si>
    <t>FRANCISCO JOHNNY AREVALO QUISPE</t>
  </si>
  <si>
    <t>114815-703-240515</t>
  </si>
  <si>
    <t>F3U-836</t>
  </si>
  <si>
    <t>114811-703-240515</t>
  </si>
  <si>
    <t>SAPET DEVELOPMENT PERU INC. SUCURSAL PERU</t>
  </si>
  <si>
    <t xml:space="preserve">ZONA INDUSTRIAL S/N </t>
  </si>
  <si>
    <t>B2J-886</t>
  </si>
  <si>
    <t>142255-703-020419</t>
  </si>
  <si>
    <t>EMPRESA PETROLERA UNIPETRO ABC S.A.C.</t>
  </si>
  <si>
    <t>AV. AMERICA SUR N° 636-A URB. PALERMO</t>
  </si>
  <si>
    <t>TFS-99O</t>
  </si>
  <si>
    <t>ATD-705</t>
  </si>
  <si>
    <t>JOSE ROLANDO ORELLANA CASACHAGUA</t>
  </si>
  <si>
    <t>126763-703-060619</t>
  </si>
  <si>
    <t>DE GLORIA ALTA PARCELA 10617, MZ. B, LOTE. 4, RES. RESIDENCIAL NUEVA ESPERANZA</t>
  </si>
  <si>
    <t>AAP-997</t>
  </si>
  <si>
    <t>ARI-721</t>
  </si>
  <si>
    <t>62398-703-140218</t>
  </si>
  <si>
    <t>TICLAVILCA TRANSPORT &amp; SERVICE S.A.C.</t>
  </si>
  <si>
    <t>CARRETERA SUNAMPE N° 120</t>
  </si>
  <si>
    <t>SUNAMPE</t>
  </si>
  <si>
    <t>B5K-985</t>
  </si>
  <si>
    <t>ATE-834</t>
  </si>
  <si>
    <t>CARLOS TICLAVILCA LLANA</t>
  </si>
  <si>
    <t>144529-703-100619</t>
  </si>
  <si>
    <t>TGA-988</t>
  </si>
  <si>
    <t>AZZ-908</t>
  </si>
  <si>
    <t>83629-703-270313</t>
  </si>
  <si>
    <t>TRANSPORTES Y SERVICIOS GENERALES CAROLINA S.A.C.</t>
  </si>
  <si>
    <t xml:space="preserve">URB. ISABEL BARRETO MZ. E LOTE 13 FONAVI </t>
  </si>
  <si>
    <t>PAITA</t>
  </si>
  <si>
    <t>T7M-988</t>
  </si>
  <si>
    <t>B5X-792</t>
  </si>
  <si>
    <t xml:space="preserve">SEGUNDO CESAR GUZMAN LEON </t>
  </si>
  <si>
    <t>115769-703-270418</t>
  </si>
  <si>
    <t>TRANSMAURI S.R.L.</t>
  </si>
  <si>
    <t>JR. JUNIN NRO. 589</t>
  </si>
  <si>
    <t>CHINCHA ALTA</t>
  </si>
  <si>
    <t>F3O-980</t>
  </si>
  <si>
    <t>ASU-773</t>
  </si>
  <si>
    <t>RAUL LARCO MAURICIO LEON</t>
  </si>
  <si>
    <t>100367-703-050613</t>
  </si>
  <si>
    <t>T1Q-999</t>
  </si>
  <si>
    <t>P1N-940,P2O-836,P1F-809,P1V-923,YB-1693</t>
  </si>
  <si>
    <t>98046-703-220719</t>
  </si>
  <si>
    <t>T6K-987</t>
  </si>
  <si>
    <t>D5E-825,ARX-890</t>
  </si>
  <si>
    <t>111569-703-160519</t>
  </si>
  <si>
    <t xml:space="preserve">CAL. CASCANUECES MZ. 2M LOTE 01 C.C. EX FUNDO VISTA ALEGRE </t>
  </si>
  <si>
    <t>D0E-987</t>
  </si>
  <si>
    <t>FREDY ROGER ARIAS VICUÑA</t>
  </si>
  <si>
    <t>86518-703-130619</t>
  </si>
  <si>
    <t>TRANSERVIS ZEVALLOS S.R.L.</t>
  </si>
  <si>
    <t>JR. JUNIN NRO. 489</t>
  </si>
  <si>
    <t>D1Y-999</t>
  </si>
  <si>
    <t>F3R-739</t>
  </si>
  <si>
    <t>RICHARD EULALIO ZEVALLOS ARZAPALO</t>
  </si>
  <si>
    <t>128686-703-150617</t>
  </si>
  <si>
    <t>F8H-971</t>
  </si>
  <si>
    <t>ANE-754</t>
  </si>
  <si>
    <t>118232-703-150617</t>
  </si>
  <si>
    <t>CORPORACION TRANSPORTE TERRESTRE S.A.C.</t>
  </si>
  <si>
    <t>F4F-999</t>
  </si>
  <si>
    <t>ANE-778</t>
  </si>
  <si>
    <t>128684-703-150617</t>
  </si>
  <si>
    <t>F8G-999</t>
  </si>
  <si>
    <t>ANC-890</t>
  </si>
  <si>
    <t>106598-703-271113</t>
  </si>
  <si>
    <t>URB. MARIA AUXILIADORA MZ. B LOTE 7 TALARA ALTA</t>
  </si>
  <si>
    <t>T8S-992</t>
  </si>
  <si>
    <t>T1F-914</t>
  </si>
  <si>
    <t>NOEMI YADIRA VASQUEZ GARCIA</t>
  </si>
  <si>
    <t>122394-703-240616</t>
  </si>
  <si>
    <t>A8C-868</t>
  </si>
  <si>
    <t>128685-703-150617</t>
  </si>
  <si>
    <t>F4F-998</t>
  </si>
  <si>
    <t>AND-943</t>
  </si>
  <si>
    <t>122334-703-240616</t>
  </si>
  <si>
    <t>F8N-919</t>
  </si>
  <si>
    <t>101017-703-200117</t>
  </si>
  <si>
    <t xml:space="preserve">TRANSCALL S.A.C. </t>
  </si>
  <si>
    <t>MZ B LOTE N° 28, URB. EL BOSQUE</t>
  </si>
  <si>
    <t>C3R-985</t>
  </si>
  <si>
    <t>F2C-919</t>
  </si>
  <si>
    <t xml:space="preserve">IRENE SUSANA LLANA CHAVEZ DE CALLUPE </t>
  </si>
  <si>
    <t>63162-703-140613</t>
  </si>
  <si>
    <t>TRANSPORTES CATALAN AGUILAR S.R.L.</t>
  </si>
  <si>
    <t>CALLE VICTOR FAJARDO N° 370, URB. SANTA MARIA</t>
  </si>
  <si>
    <t>T4R-977</t>
  </si>
  <si>
    <t>D6O-911</t>
  </si>
  <si>
    <t>ALDO RONALD CATALAN GALVEZ</t>
  </si>
  <si>
    <t>85204-703-271118</t>
  </si>
  <si>
    <t>TRANSPORTES VANESSA S.A.C.</t>
  </si>
  <si>
    <t>MZ. C’ LOTE 25 URB. RESIDENCIAL PARIACHI III ETAPA</t>
  </si>
  <si>
    <t>A8Z-970</t>
  </si>
  <si>
    <t>C5G-867</t>
  </si>
  <si>
    <t>JOSMELL ATACHAGUA CÓRDOVA</t>
  </si>
  <si>
    <t>110894-703-150814</t>
  </si>
  <si>
    <t>SERVICIOS Y TRANSPORTES FRANCHESS S.C.R.L.</t>
  </si>
  <si>
    <t>JR. SAN MARTIN N° 229</t>
  </si>
  <si>
    <t>AAF-770</t>
  </si>
  <si>
    <t>TAG-993</t>
  </si>
  <si>
    <t>HENRY EMILIO DIAZ OUCHI</t>
  </si>
  <si>
    <t>85924-703-291118</t>
  </si>
  <si>
    <t>J.C.A. TRANSPORTES S.R.L.</t>
  </si>
  <si>
    <t>JR. HUARI N° 245 EL DESCANSO</t>
  </si>
  <si>
    <t>C0C-985</t>
  </si>
  <si>
    <t>A2T-858,D3Z-892</t>
  </si>
  <si>
    <t>JULIO CAMAVILCA ARZAPALO</t>
  </si>
  <si>
    <t>113411-703-140518</t>
  </si>
  <si>
    <t>EMPRESA DE TRANSPORTES DANUSKA E.I.R.L.</t>
  </si>
  <si>
    <t>MZ. I LOTE 173 URB. UR SANTA MARIA</t>
  </si>
  <si>
    <t>B8S-997</t>
  </si>
  <si>
    <t>BBE-364,ACF-881</t>
  </si>
  <si>
    <t>EDWIN FELIX CORDOVA CHAVEZ</t>
  </si>
  <si>
    <t>111057-703-250814</t>
  </si>
  <si>
    <t>GRAÑA MONTERO PETROLERA S.A.</t>
  </si>
  <si>
    <t>AV. INDUSTRIAL N° 01 ZONA INDUSTRIAL</t>
  </si>
  <si>
    <t>T6L-923</t>
  </si>
  <si>
    <t>TEODORO HARMSEN ANDRESS</t>
  </si>
  <si>
    <t>108469-703-020614</t>
  </si>
  <si>
    <t>FRASODI E.I.R.L.</t>
  </si>
  <si>
    <t xml:space="preserve">JR. D 349 MZ. S LOTE 37 URB. SAN JOSE </t>
  </si>
  <si>
    <t>T0L-992</t>
  </si>
  <si>
    <t>T6H-853</t>
  </si>
  <si>
    <t>JOSE LUIS AREVALO QUISPE</t>
  </si>
  <si>
    <t>106599-703-271113</t>
  </si>
  <si>
    <t>T8S-987</t>
  </si>
  <si>
    <t>T1A-889</t>
  </si>
  <si>
    <t>127552-703-300419</t>
  </si>
  <si>
    <t>M1S-981</t>
  </si>
  <si>
    <t>ABG-854,C7G-922</t>
  </si>
  <si>
    <t>143146-703-170519</t>
  </si>
  <si>
    <t>TFY-975</t>
  </si>
  <si>
    <t>D8I-883,D8I-883</t>
  </si>
  <si>
    <t>122335-703-240616</t>
  </si>
  <si>
    <t>C9C-901</t>
  </si>
  <si>
    <t>127515-703-260317</t>
  </si>
  <si>
    <t>KELVIN JOEL CRUZ DIOS</t>
  </si>
  <si>
    <t>AV. D LOTE 23 - TALARA ALTA</t>
  </si>
  <si>
    <t>ARO-789</t>
  </si>
  <si>
    <t>84427-703-270519</t>
  </si>
  <si>
    <t>TRANSPORTES LAUREANO TICLAVILCA E HIJOS E.I.R.L.</t>
  </si>
  <si>
    <t>ASOCIACION DE VIVIENDA SAPOTAL II ETAPA, MZ. E-6, LOTE 30</t>
  </si>
  <si>
    <t>C0S-997</t>
  </si>
  <si>
    <t>A2C-841</t>
  </si>
  <si>
    <t>LAUREANO TICLAVILCA CORREA</t>
  </si>
  <si>
    <t>62051-703-110414</t>
  </si>
  <si>
    <t>ELENA CLAVIJO MENA E.I.R.L.</t>
  </si>
  <si>
    <t xml:space="preserve">AV. SALAVERRY G 71 </t>
  </si>
  <si>
    <t>P1I-989</t>
  </si>
  <si>
    <t>T2R-913</t>
  </si>
  <si>
    <t>ELENA CLAVIJO VDA DE TALLEDO</t>
  </si>
  <si>
    <t>114227-703-120315</t>
  </si>
  <si>
    <t>AV. VISTA ALEGRE MZ. F LOTE 12 TALARA ALTA</t>
  </si>
  <si>
    <t>B9T-769</t>
  </si>
  <si>
    <t>103517-703-101014</t>
  </si>
  <si>
    <t>EDWIN HERMINIO CHAVEZ CANCHORICRA</t>
  </si>
  <si>
    <t xml:space="preserve">AV. PRIMAVERA MZ. A LT. 3 URBANIZACION NIEVES </t>
  </si>
  <si>
    <t>C6D-995</t>
  </si>
  <si>
    <t>D7V-821</t>
  </si>
  <si>
    <t>134536-703-190218</t>
  </si>
  <si>
    <t>VICTORY INCA PETROLEUM S.A.C.</t>
  </si>
  <si>
    <t>B7X-758</t>
  </si>
  <si>
    <t>109672-703-030614</t>
  </si>
  <si>
    <t>TRANSPORTES SALDARRIAGA E.I.R.L</t>
  </si>
  <si>
    <t>AA.HH VISTA ALEGRE MZ. F LOTE 12 - TALARA ALTA</t>
  </si>
  <si>
    <t>TOM-992</t>
  </si>
  <si>
    <t>T4N-890</t>
  </si>
  <si>
    <t>134011-703-220118</t>
  </si>
  <si>
    <t>ASI-714</t>
  </si>
  <si>
    <t xml:space="preserve">ROLAND JESUS ACUÑA AMORIN </t>
  </si>
  <si>
    <t>96828-703-220313</t>
  </si>
  <si>
    <t>C2W-853</t>
  </si>
  <si>
    <t>B1C-997</t>
  </si>
  <si>
    <t>108964-703-190414</t>
  </si>
  <si>
    <t>AH. VISTA ALEGRE MZ. F LOTE 12 TALARA ALTA</t>
  </si>
  <si>
    <t>T3P-972</t>
  </si>
  <si>
    <t>T2Q-924</t>
  </si>
  <si>
    <t>100366-703-050613</t>
  </si>
  <si>
    <t>T5L-972</t>
  </si>
  <si>
    <t>P1N-940,P2O-836,P1G-900,P1V-923,P1F-809,YB-1693</t>
  </si>
  <si>
    <t>148972-703-230220</t>
  </si>
  <si>
    <t>SETRAMAQ SAC</t>
  </si>
  <si>
    <t>CALLE RAFAEL SANZIO MZ. J LOTE 14 URB. EL BOSQUE</t>
  </si>
  <si>
    <t>D8W-841</t>
  </si>
  <si>
    <t>GIOVANNY ALEXANDER CRUZ GUEVARA</t>
  </si>
  <si>
    <t>105443-703-200316</t>
  </si>
  <si>
    <t>B9I-982</t>
  </si>
  <si>
    <t>AJA-787,D6L-919</t>
  </si>
  <si>
    <t>DICKINSON ARTADI SHERIDAN GEORGE</t>
  </si>
  <si>
    <t>151243-703-180920</t>
  </si>
  <si>
    <t>CARRETERA PANAMERICANA NORTE KM. 1190</t>
  </si>
  <si>
    <t>TFR-996</t>
  </si>
  <si>
    <t>BDY-764,ATA-869,AXL-784,B4R-911,A5S-813,A5R-921,A2Z-821</t>
  </si>
  <si>
    <t>107357-703-190114</t>
  </si>
  <si>
    <t>T1L-994</t>
  </si>
  <si>
    <t>C2W-858</t>
  </si>
  <si>
    <t xml:space="preserve">128360-703-040517 </t>
  </si>
  <si>
    <t>ARIAS CARGO S.A.C.</t>
  </si>
  <si>
    <t>CALLE 2 DE MAYO MZ. F LT. 20 - SANTA FE</t>
  </si>
  <si>
    <t>NAZCA</t>
  </si>
  <si>
    <t>ABJ-970</t>
  </si>
  <si>
    <t>ARB-757</t>
  </si>
  <si>
    <t>134537-703-200218</t>
  </si>
  <si>
    <t>AV. ZONA INDUSTRIAL D - N° ZONA INDUSTRIAL B-7 TALARATALARA</t>
  </si>
  <si>
    <t>C8Q-862</t>
  </si>
  <si>
    <t>105496-703-170315</t>
  </si>
  <si>
    <t>AV. SALAVERRY G - 71</t>
  </si>
  <si>
    <t>T1L-986</t>
  </si>
  <si>
    <t>P2J-938,T5B-907</t>
  </si>
  <si>
    <t>ELENA CLAVIJO VDA. DE TALLEDO</t>
  </si>
  <si>
    <t>113917-703-190215</t>
  </si>
  <si>
    <t>GUIDO CHARA APARICIO</t>
  </si>
  <si>
    <t>MZ.B LOTE 13 - A.H. RODOLFO SANCHEZ TORRES</t>
  </si>
  <si>
    <t>V2P-739</t>
  </si>
  <si>
    <t>145304-703-220719</t>
  </si>
  <si>
    <t>T0E-999</t>
  </si>
  <si>
    <t>BAA-821</t>
  </si>
  <si>
    <t>88011-703-290913</t>
  </si>
  <si>
    <t>MZ. B LT. 19 ZONA INDUSTRIAL TALARA ALTA</t>
  </si>
  <si>
    <t>P1C-849</t>
  </si>
  <si>
    <t>T1V-985</t>
  </si>
  <si>
    <t>122524-703-040716</t>
  </si>
  <si>
    <t>P3C-825</t>
  </si>
  <si>
    <t>125560-703-180519</t>
  </si>
  <si>
    <t>TRANSPORTE TERRESTRE CONDOR PASA S.A.C.</t>
  </si>
  <si>
    <t>AV. AREQUIPA NRO. 1600</t>
  </si>
  <si>
    <t>LINCE</t>
  </si>
  <si>
    <t>F0Y-985</t>
  </si>
  <si>
    <t>T3Z-826</t>
  </si>
  <si>
    <t>DOMINGO CONDOR HUACACHIN</t>
  </si>
  <si>
    <t>96830-703-260313</t>
  </si>
  <si>
    <t>T3T-985</t>
  </si>
  <si>
    <t>C2W-854</t>
  </si>
  <si>
    <t>111734-703-080220</t>
  </si>
  <si>
    <t xml:space="preserve">MZ. B LOTE 19 ZONA INDUSTRIAL TALARA ALTA </t>
  </si>
  <si>
    <t>T0O-987</t>
  </si>
  <si>
    <t>D4X-868</t>
  </si>
  <si>
    <t xml:space="preserve">JULIO ROMERO CRUZ </t>
  </si>
  <si>
    <t>112131-703-241014</t>
  </si>
  <si>
    <t>MZ. B, LOTE 13 - A.H. RODOLFO SANCHEZ TORRES</t>
  </si>
  <si>
    <t>X2Z-706</t>
  </si>
  <si>
    <t>134538-703-210218</t>
  </si>
  <si>
    <t>AFQ-885</t>
  </si>
  <si>
    <t>85748-703-180413</t>
  </si>
  <si>
    <t>MZ. E LOTE 13 URB. ISABEL BARRETO - FONAVI</t>
  </si>
  <si>
    <t>T3J-984</t>
  </si>
  <si>
    <t>P1A-812</t>
  </si>
  <si>
    <t>SEGUNDO CESAR GUZMAN LEON</t>
  </si>
  <si>
    <t>136778-703-190619</t>
  </si>
  <si>
    <t>CORPORACION JEFFER U S.A.C.</t>
  </si>
  <si>
    <t>NICOLAS AYLLON BLOCK 9 NRO. 8510 DPTO. 508 SANTA CLARA</t>
  </si>
  <si>
    <t>AHB-991</t>
  </si>
  <si>
    <t>T1E-826</t>
  </si>
  <si>
    <t>JORGE USCUCHAGUA MACHACUAY</t>
  </si>
  <si>
    <t>98841-703-250416</t>
  </si>
  <si>
    <t>SERVICIOS GENERALES VIVIANA E.I.R.L.</t>
  </si>
  <si>
    <t>MZ. D-2 LOTE 13 URB. JARDIN</t>
  </si>
  <si>
    <t>SULLANA</t>
  </si>
  <si>
    <t>T0P-989</t>
  </si>
  <si>
    <t>CARLOS ALBERTO FRANCO MOGOLLON</t>
  </si>
  <si>
    <t>108965-703-200414</t>
  </si>
  <si>
    <t>T2W-997</t>
  </si>
  <si>
    <t>A7I-938</t>
  </si>
  <si>
    <t>141139-703-140219</t>
  </si>
  <si>
    <t>P3N-846</t>
  </si>
  <si>
    <t>104227-703-170315</t>
  </si>
  <si>
    <t>TRANSPORTES LEANDRITA E.I.R.L.</t>
  </si>
  <si>
    <t>AV. MANUEL BONE MAISON N° 261 UP VALDIVIESO</t>
  </si>
  <si>
    <t>C1L-992</t>
  </si>
  <si>
    <t>D9J-809</t>
  </si>
  <si>
    <t>ELSA LUZ ARIAS PORRAS</t>
  </si>
  <si>
    <t>120597-703-030416</t>
  </si>
  <si>
    <t>AVENIDA AMERICA SUR N°589 - 591 URB. SANTA ROSALIA</t>
  </si>
  <si>
    <t>ABQ-801</t>
  </si>
  <si>
    <t>ROLANDO JESUS ACUÑA AMORIN</t>
  </si>
  <si>
    <t>134539-703-210218</t>
  </si>
  <si>
    <t>B7S-794</t>
  </si>
  <si>
    <t>126166-703-200117</t>
  </si>
  <si>
    <t xml:space="preserve">NEGOCIACIONES M2C S.A.C </t>
  </si>
  <si>
    <t xml:space="preserve">JR. PUNO N° 241 </t>
  </si>
  <si>
    <t>C6P-975</t>
  </si>
  <si>
    <t>C1Y-773</t>
  </si>
  <si>
    <t>MARBIN ROLAND CAMPOS DIAZ</t>
  </si>
  <si>
    <t>118579-703-190716</t>
  </si>
  <si>
    <t xml:space="preserve">III ETAPA MZ. C1, LOTE 25, URB. RESIDENCIAL PRADERAS DE PARIACHI </t>
  </si>
  <si>
    <t>F5T-972</t>
  </si>
  <si>
    <t>ACX-932</t>
  </si>
  <si>
    <t xml:space="preserve">JOSMELL ATACHAGUA CORDOVA </t>
  </si>
  <si>
    <t>121143-703-280416</t>
  </si>
  <si>
    <t>D7K-707</t>
  </si>
  <si>
    <t>145407-703-250719</t>
  </si>
  <si>
    <t>AVENIDA AMERICA SUR 589-A - URB.SANTA ROSALIA</t>
  </si>
  <si>
    <t>ALW-945</t>
  </si>
  <si>
    <t>82552-703-140218</t>
  </si>
  <si>
    <t>CARRETERA SUNAMPE 120</t>
  </si>
  <si>
    <t>B5K-992</t>
  </si>
  <si>
    <t>AFN-933</t>
  </si>
  <si>
    <t>111165-703-270814</t>
  </si>
  <si>
    <t>VOA S.R.L.</t>
  </si>
  <si>
    <t>PARQUE INDUSTRIAL LOTE 604 TALARA ALTA</t>
  </si>
  <si>
    <t>P2F-881</t>
  </si>
  <si>
    <t>125838-703-291118</t>
  </si>
  <si>
    <t xml:space="preserve">TRANSPORTES LANSOL S.A.C. </t>
  </si>
  <si>
    <t>MZ. E LT. 6 AS. VICTOR CHAVEZ CASTILLO</t>
  </si>
  <si>
    <t>AREQUIPA</t>
  </si>
  <si>
    <t>SOCABAYA</t>
  </si>
  <si>
    <t>V0M-997</t>
  </si>
  <si>
    <t>V1M-812</t>
  </si>
  <si>
    <t>JORGE LUIS LANDA CCALLO</t>
  </si>
  <si>
    <t>108884-703-110514</t>
  </si>
  <si>
    <t>ISABEL BARRETO MZ. E LOTE 3 - I ETAPA FONAVI - PAITA</t>
  </si>
  <si>
    <t>T4M-994</t>
  </si>
  <si>
    <t>D8X-828</t>
  </si>
  <si>
    <t>108979-703-060717</t>
  </si>
  <si>
    <t>B1D-995</t>
  </si>
  <si>
    <t>C2W-843,T2M-811</t>
  </si>
  <si>
    <t>10078-703-171116</t>
  </si>
  <si>
    <t xml:space="preserve">GUIDO CHARA APARICIO </t>
  </si>
  <si>
    <t>AV. AMERICA SUR N° 589 URB. SANTA ROSALIA</t>
  </si>
  <si>
    <t>D0H-766</t>
  </si>
  <si>
    <t>82828-703-250117</t>
  </si>
  <si>
    <t>TURISMO DEL NORTE S.A.C.</t>
  </si>
  <si>
    <t>CALLE LEONIDAS YEROVI N° 625 URB. PALERMO</t>
  </si>
  <si>
    <t>T6Z-977</t>
  </si>
  <si>
    <t>M2N-909,T8A-946</t>
  </si>
  <si>
    <t>WILLER ALBERTO ROJAS CHAVEZ</t>
  </si>
  <si>
    <t>87717-703-050114</t>
  </si>
  <si>
    <t>VISTA ALEGRE F-12 TALARA ALTA</t>
  </si>
  <si>
    <t>T1A-983</t>
  </si>
  <si>
    <t>A3M-842</t>
  </si>
  <si>
    <t>85946-703-180413</t>
  </si>
  <si>
    <t>TRANSPORTES Y SERVICIOS GENERALES CAROLINA S.A.C</t>
  </si>
  <si>
    <t>URB. ISABEL BARRETO MZ. E LT. 13 - FONAVI</t>
  </si>
  <si>
    <t>T3J-981</t>
  </si>
  <si>
    <t>P1A-824</t>
  </si>
  <si>
    <t>109782-703-141218</t>
  </si>
  <si>
    <t>JUARLO TRANSPORTES E.I.R.L.</t>
  </si>
  <si>
    <t>CALLE LOS OLIVOS MZ. C1 LOTE 5A A.P.V. VIRGEN DEL CARMEN</t>
  </si>
  <si>
    <t>C7Z-992</t>
  </si>
  <si>
    <t>A5C-857</t>
  </si>
  <si>
    <t>JUAN ARZAPALO LOPEZ</t>
  </si>
  <si>
    <t>114232-703-120315</t>
  </si>
  <si>
    <t>A.H.. VISTA ALEGRE MZ. F LOTE 12 TALARA ALTA</t>
  </si>
  <si>
    <t>C1F-705</t>
  </si>
  <si>
    <t>122697-703-110716</t>
  </si>
  <si>
    <t>P2U-749</t>
  </si>
  <si>
    <t>130666-703-140817</t>
  </si>
  <si>
    <t>AV. AMERICA SUR 589-B URB. SANTA ROSALIA</t>
  </si>
  <si>
    <t>ARU-895</t>
  </si>
  <si>
    <t>114230-703-120315</t>
  </si>
  <si>
    <t>B8T-706</t>
  </si>
  <si>
    <t>34072-703-181218</t>
  </si>
  <si>
    <t xml:space="preserve">CARRETERA CENTRAL KM. 7 </t>
  </si>
  <si>
    <t>W1V-975</t>
  </si>
  <si>
    <t>D2A-725</t>
  </si>
  <si>
    <t>128688-703-150617</t>
  </si>
  <si>
    <t>AV. SANTA ROSA MZ. "C" LOTE 2-3</t>
  </si>
  <si>
    <t>F4F-991</t>
  </si>
  <si>
    <t>ANE-805</t>
  </si>
  <si>
    <t>115580-703-260719</t>
  </si>
  <si>
    <t>TBG-992</t>
  </si>
  <si>
    <t>D4U-874,D5E-825</t>
  </si>
  <si>
    <t>110097-703-220714</t>
  </si>
  <si>
    <t>GRAÑA Y MONTERO PETROLERA S.A.</t>
  </si>
  <si>
    <t>AV. INDUSTRIAL N° 1 ZONA INDUSTRIAL -TALARA</t>
  </si>
  <si>
    <t>C4X-848</t>
  </si>
  <si>
    <t>83736-703-170614</t>
  </si>
  <si>
    <t>JR. SAN MARTÍN Nº 229</t>
  </si>
  <si>
    <t>T8B-974</t>
  </si>
  <si>
    <t>C7P-935</t>
  </si>
  <si>
    <t>143190-703-200519</t>
  </si>
  <si>
    <t>ALX-982</t>
  </si>
  <si>
    <t>BAF-779</t>
  </si>
  <si>
    <t>143191-703-200519</t>
  </si>
  <si>
    <t>ALX-984</t>
  </si>
  <si>
    <t>BAF-860</t>
  </si>
  <si>
    <t>89168-703-150114</t>
  </si>
  <si>
    <t>AV. JOSE GALVEZ Nº 500 (TALLER DE ARPE E.I.R.L.) - NEGRITOS</t>
  </si>
  <si>
    <t>T1X-981</t>
  </si>
  <si>
    <t>P1F-809</t>
  </si>
  <si>
    <t>122181-703-210616</t>
  </si>
  <si>
    <t>B9Y-936</t>
  </si>
  <si>
    <t>122182-703-210616</t>
  </si>
  <si>
    <t>AAN-924</t>
  </si>
  <si>
    <t>147153-703-291019</t>
  </si>
  <si>
    <t>ALG-919</t>
  </si>
  <si>
    <t>JORGE FERNANDO RIVERA EUSCHE</t>
  </si>
  <si>
    <t>111163-703-180219</t>
  </si>
  <si>
    <t>EMPRESA DE TRANSPORTES LAURA E.I.R.L.</t>
  </si>
  <si>
    <t>CALLE WILDER RODRIGUEZ REYES N° 161 -LA PRIMAVERA II ETAPA</t>
  </si>
  <si>
    <t>D9T-998</t>
  </si>
  <si>
    <t>C5P-811</t>
  </si>
  <si>
    <t>ARTURO SANDOVAL ALVARADO</t>
  </si>
  <si>
    <t>122698-703-130716</t>
  </si>
  <si>
    <t>AAC-790</t>
  </si>
  <si>
    <t>143192-703-200519</t>
  </si>
  <si>
    <t>ALY-971</t>
  </si>
  <si>
    <t>BAF-718</t>
  </si>
  <si>
    <t>134006-703-220118</t>
  </si>
  <si>
    <t>ASK-734</t>
  </si>
  <si>
    <t>113164-703-070115</t>
  </si>
  <si>
    <t>CARRETERA PANAMERICANA NORTE KM. 1190 - EL ALTO</t>
  </si>
  <si>
    <t>T1B-999</t>
  </si>
  <si>
    <t>A5S-813</t>
  </si>
  <si>
    <t>YOJANA MARINA RODRIGUE SANCHEZ</t>
  </si>
  <si>
    <t>114434-703-190315</t>
  </si>
  <si>
    <t>C2E-786</t>
  </si>
  <si>
    <t>107325-703-260516</t>
  </si>
  <si>
    <t>T1F-971</t>
  </si>
  <si>
    <t>D8I-883,F8S-802</t>
  </si>
  <si>
    <t>127780-703-150617</t>
  </si>
  <si>
    <t>M2X-904</t>
  </si>
  <si>
    <t>116283-703-040915</t>
  </si>
  <si>
    <t xml:space="preserve">B G PETROSERVIS S.A.C. </t>
  </si>
  <si>
    <t>ZONA INDUSTRIAL MZ. A LOTE 62 TALARA ALTA</t>
  </si>
  <si>
    <t>ADM-808</t>
  </si>
  <si>
    <t>GUILLERMO FELICIANO MANRIQUE MALATESTA</t>
  </si>
  <si>
    <t>110579-703-180714</t>
  </si>
  <si>
    <t xml:space="preserve">MZ. B LOTE 19 ZONA INDUSTRIAL </t>
  </si>
  <si>
    <t>TAF-983</t>
  </si>
  <si>
    <t>D8I-883</t>
  </si>
  <si>
    <t>127111-703-090317</t>
  </si>
  <si>
    <t>AKP-790</t>
  </si>
  <si>
    <t>116280-703-310815</t>
  </si>
  <si>
    <t>B G PETROSERVIS S.A.C.</t>
  </si>
  <si>
    <t>ACU-850</t>
  </si>
  <si>
    <t>GUILLERMO FELLCIANO MANRIQUE MALATESTA</t>
  </si>
  <si>
    <t>97988-703-240613</t>
  </si>
  <si>
    <t>NEGOCIOS Y REPRESENTACIONES STIVEN E.I.R.L.</t>
  </si>
  <si>
    <t>URBANIZACION CHIRA PIURA MZ. A LOTE 4</t>
  </si>
  <si>
    <t>B9G-992</t>
  </si>
  <si>
    <t>T3G-828</t>
  </si>
  <si>
    <t>GONZAGA CAMACHO KLEISER</t>
  </si>
  <si>
    <t>63164-703-140613</t>
  </si>
  <si>
    <t>TRANSPORTES RODRIGO CATALAN E.I.R.L.</t>
  </si>
  <si>
    <t>JR. SAN FRANCISCO N° 182 PP.JJ. MAGNA VALLEJO</t>
  </si>
  <si>
    <t>CAJAMARCA</t>
  </si>
  <si>
    <t>T4Y-995</t>
  </si>
  <si>
    <t>D6C-847</t>
  </si>
  <si>
    <t>DANTE YOEL CATALAN GALVEZ</t>
  </si>
  <si>
    <t>98842-703-101013</t>
  </si>
  <si>
    <t>T5X-991</t>
  </si>
  <si>
    <t>P1R-890</t>
  </si>
  <si>
    <t>143188-703-220519</t>
  </si>
  <si>
    <t>ALX-980</t>
  </si>
  <si>
    <t>BAF-783</t>
  </si>
  <si>
    <t>143189-703-200519</t>
  </si>
  <si>
    <t>AV. SANTA CECILIA N° 575, URB. LOS SAUCES</t>
  </si>
  <si>
    <t>ALX-975</t>
  </si>
  <si>
    <t>BAF-755</t>
  </si>
  <si>
    <t>93464-703-130713</t>
  </si>
  <si>
    <t>URB. ISABEL BARRETO MZ. E LOTE 13 FONAVI</t>
  </si>
  <si>
    <t>T2Z-990</t>
  </si>
  <si>
    <t>A1F-816</t>
  </si>
  <si>
    <t>89158-703-110414</t>
  </si>
  <si>
    <t>AV. JOSE GALVEZ Nº 580 (TALLER DE ARPE E.I.R.L.) - NEGRITOS</t>
  </si>
  <si>
    <t>P1A-982</t>
  </si>
  <si>
    <t>114426-703-300117</t>
  </si>
  <si>
    <t>SERVICE CENTER &amp; TRANSPORT VICCAR S.A.C</t>
  </si>
  <si>
    <t>CARRETERA SUNAMPE N° 350</t>
  </si>
  <si>
    <t>F2U-986</t>
  </si>
  <si>
    <t>F1A-814</t>
  </si>
  <si>
    <t>DEYSI EUDALDA LLANA CANCHORICRA</t>
  </si>
  <si>
    <t>126439-703-030217</t>
  </si>
  <si>
    <t xml:space="preserve">TRANSPORTES CHAVECINOS S.A. </t>
  </si>
  <si>
    <t>CL. TUMBES 366</t>
  </si>
  <si>
    <t>F5I-983</t>
  </si>
  <si>
    <t>AHO-730</t>
  </si>
  <si>
    <t>MATIAS JAIME CHAVEZ RIVERA</t>
  </si>
  <si>
    <t>114438-703-250315</t>
  </si>
  <si>
    <t>B9X-717</t>
  </si>
  <si>
    <t>111595-703-180914</t>
  </si>
  <si>
    <t>EMPRESA DE TRANSPORTES DIOS TE AMA S.R.L.</t>
  </si>
  <si>
    <t>AV. FRANCISCO MASIAS NRO 2511 OFIC. 204</t>
  </si>
  <si>
    <t>SAN ISIDRO</t>
  </si>
  <si>
    <t>T0X-991</t>
  </si>
  <si>
    <t>F5S-822</t>
  </si>
  <si>
    <t>CESAR VICENTE CHAVEZ ORE</t>
  </si>
  <si>
    <t>122393-703-240616</t>
  </si>
  <si>
    <t>D7G-747</t>
  </si>
  <si>
    <t>114437-703-250315</t>
  </si>
  <si>
    <t>B8S-795</t>
  </si>
  <si>
    <t>122551-703-060716</t>
  </si>
  <si>
    <t>TCV-983</t>
  </si>
  <si>
    <t>C8M-753</t>
  </si>
  <si>
    <t>131026-703-120817</t>
  </si>
  <si>
    <t>EMPRESA DE TRANSPORTE ROMERO SRL</t>
  </si>
  <si>
    <t>MZ B LOTE 19-ZONA INDUSTRIAL-TALARA ALTA</t>
  </si>
  <si>
    <t>TDB-980</t>
  </si>
  <si>
    <t>ACN-823</t>
  </si>
  <si>
    <t>146024-703-230819</t>
  </si>
  <si>
    <t>CRUZ DIOS KELVIN JOEL</t>
  </si>
  <si>
    <t xml:space="preserve">AV. D LOTE 23, TALARA ALTA </t>
  </si>
  <si>
    <t>BBI-905</t>
  </si>
  <si>
    <t>35815-703-240914</t>
  </si>
  <si>
    <t>ELENA CLAVIJO MENA E.I.R.L. (ECLATURSER)</t>
  </si>
  <si>
    <t>AV. SALAVERRY G-71</t>
  </si>
  <si>
    <t>ZC-1460</t>
  </si>
  <si>
    <t>C6L-752</t>
  </si>
  <si>
    <t>134005-703-220118</t>
  </si>
  <si>
    <t>ATN-946</t>
  </si>
  <si>
    <t>134954-703-150318</t>
  </si>
  <si>
    <t>AV. AMERICA SUR N° 589-B - URB. SANTA ROSALIA</t>
  </si>
  <si>
    <t>AUQ-813</t>
  </si>
  <si>
    <t>116282-703-040915</t>
  </si>
  <si>
    <t>C8H-745</t>
  </si>
  <si>
    <t>101148-703-020617</t>
  </si>
  <si>
    <t>B9D-998</t>
  </si>
  <si>
    <t>D3V-712</t>
  </si>
  <si>
    <t>HIPOLITO GENARO ATACHAGUA MAURICIO</t>
  </si>
  <si>
    <t>116281-703-310815</t>
  </si>
  <si>
    <t>AEH-728</t>
  </si>
  <si>
    <t>83639-703-010115</t>
  </si>
  <si>
    <t>COMBUSTIBLES Y TRANSPORTES UGAZ E.I.R.L.</t>
  </si>
  <si>
    <t>MZ. A LOTE 3 URB. MARIANO SANTOS</t>
  </si>
  <si>
    <t>D7J-937</t>
  </si>
  <si>
    <t>ENRIQUE WILLIAMS UGAZ DAVILA</t>
  </si>
  <si>
    <t>97938-703-040218</t>
  </si>
  <si>
    <t>RANSA COMERCIAL S.A.</t>
  </si>
  <si>
    <t>AV. ARGENTINA N° 2833</t>
  </si>
  <si>
    <t>PROV. CONST. DEL CALLAO</t>
  </si>
  <si>
    <t>CALLAO</t>
  </si>
  <si>
    <t>C2D-992</t>
  </si>
  <si>
    <t>D5P-929</t>
  </si>
  <si>
    <t xml:space="preserve">HUGO ERNESTO MORENO FLORES </t>
  </si>
  <si>
    <t>88724-703-151014</t>
  </si>
  <si>
    <t>T1U-982</t>
  </si>
  <si>
    <t>T5B-907</t>
  </si>
  <si>
    <t>33259-703-250613</t>
  </si>
  <si>
    <t>NEGOCIOS Y REPRESENTACIONES STIVEN EIRL</t>
  </si>
  <si>
    <t>URB. CHIRA PIURA MZ A LOTE 4</t>
  </si>
  <si>
    <t>ZD-3390</t>
  </si>
  <si>
    <t>P2C-824</t>
  </si>
  <si>
    <t>KLEISER GONZAGA CAMACHO</t>
  </si>
  <si>
    <t>109232-703-160514</t>
  </si>
  <si>
    <t>GRUPO DE NEGOCIOS HERMANOS VASQUEZ S.A.C</t>
  </si>
  <si>
    <t>URB. MARIA AUXILIADORA B-07 TALARA ALTA</t>
  </si>
  <si>
    <t>T0E-997</t>
  </si>
  <si>
    <t>T5N-906</t>
  </si>
  <si>
    <t xml:space="preserve">NOEMI YADIRA VASQUEZ GARCIA </t>
  </si>
  <si>
    <t>134959-703-210318</t>
  </si>
  <si>
    <t>B4H-867</t>
  </si>
  <si>
    <t>108278-703-200317</t>
  </si>
  <si>
    <t>T0G-977</t>
  </si>
  <si>
    <t>T5Y-871,T2F-873</t>
  </si>
  <si>
    <t>134958-703-210318</t>
  </si>
  <si>
    <t>D4V-927</t>
  </si>
  <si>
    <t>134957-703-220318</t>
  </si>
  <si>
    <t>X3N-883</t>
  </si>
  <si>
    <t>85942-703-120515</t>
  </si>
  <si>
    <t>EMPRESA DE TRANSPORTES ROMERO S.R.LTDA</t>
  </si>
  <si>
    <t>MZ. B LOTE 19 - ZONA INDUSTRIAL -TALARA ALTA</t>
  </si>
  <si>
    <t>T1B-977</t>
  </si>
  <si>
    <t>T2F-873</t>
  </si>
  <si>
    <t>134956-703-220318</t>
  </si>
  <si>
    <t>P2L-932</t>
  </si>
  <si>
    <t>137690-703-260718</t>
  </si>
  <si>
    <t>AWJ-778</t>
  </si>
  <si>
    <t>112594-703-150618</t>
  </si>
  <si>
    <t>TAT-985</t>
  </si>
  <si>
    <t>AUP-719,ABC-832</t>
  </si>
  <si>
    <t>VASQUEZ GARCÍA NOEMI YADIRA</t>
  </si>
  <si>
    <t>119540-703-260116</t>
  </si>
  <si>
    <t>AAO-849</t>
  </si>
  <si>
    <t>108966-703-051214</t>
  </si>
  <si>
    <t>TRANSPORTES JANO E.I.R.L.</t>
  </si>
  <si>
    <t>CALLE GRAU N° 81 - MIRAMAR</t>
  </si>
  <si>
    <t>VICHAYAL</t>
  </si>
  <si>
    <t>B5P-911</t>
  </si>
  <si>
    <t xml:space="preserve">ALEJANDRO RUESTA YESAN </t>
  </si>
  <si>
    <t>109231-703-131019</t>
  </si>
  <si>
    <t>MZ. B LOTE 19 ZONA INDUSTRIAL – TALARA ALTA</t>
  </si>
  <si>
    <t>T0O-988</t>
  </si>
  <si>
    <t>T6D-828</t>
  </si>
  <si>
    <t>ROMERO CRUZ JULIO</t>
  </si>
  <si>
    <t>114406-703-170715</t>
  </si>
  <si>
    <t>T2O-978</t>
  </si>
  <si>
    <t>T6F-863</t>
  </si>
  <si>
    <t>88278-703-210713</t>
  </si>
  <si>
    <t>MZ. A LOTES 8 Y 9 URB. JAMES STORM</t>
  </si>
  <si>
    <t>ZD-6045</t>
  </si>
  <si>
    <t>T1N-807</t>
  </si>
  <si>
    <t>117102-703-240919</t>
  </si>
  <si>
    <t>TRANSPORTES SALDARRIAGA EIRL</t>
  </si>
  <si>
    <t xml:space="preserve">A.H. VISTA ALEGRE MZ. F LT. 12 </t>
  </si>
  <si>
    <t>C3V-803</t>
  </si>
  <si>
    <t xml:space="preserve">ALFONSO SERAPIO SALDARRIAGA RUIZ </t>
  </si>
  <si>
    <t>114429-703-240315</t>
  </si>
  <si>
    <t>B9N-744</t>
  </si>
  <si>
    <t>86647-703-110515</t>
  </si>
  <si>
    <t>GRUNEHVA S.A.C.</t>
  </si>
  <si>
    <t>T1F-982</t>
  </si>
  <si>
    <t>P1M-859,T1C-814</t>
  </si>
  <si>
    <t>126855-703-170317</t>
  </si>
  <si>
    <t>P3P-833</t>
  </si>
  <si>
    <t>114852-703-240919</t>
  </si>
  <si>
    <t>A.H. VISTA ALEGRE MZ. F, LT. 12</t>
  </si>
  <si>
    <t>C9G-833</t>
  </si>
  <si>
    <t>90091-703-270813</t>
  </si>
  <si>
    <t>EMPRESA DE SERVICIOS Y TRANSPORTES GENERALES MALEDA E.I.R.L.</t>
  </si>
  <si>
    <t>CALLE EL ALTO MZ C LOTE 1 URB. SANTA ROSA</t>
  </si>
  <si>
    <t>M1I-998</t>
  </si>
  <si>
    <t>YQ-2939</t>
  </si>
  <si>
    <t>MANUEL ROLANDO JACINTO PAIBA</t>
  </si>
  <si>
    <t>102998-703-070813</t>
  </si>
  <si>
    <t>SERVICIOS GENERALES E INVERSIONES SOLANSA S.A.C.</t>
  </si>
  <si>
    <t>AV. FORTUNATO CHIRICHIGNO MZ. B LOTE 17 URB. SAN EDUARDO</t>
  </si>
  <si>
    <t>M2E-973</t>
  </si>
  <si>
    <t>YB-1652</t>
  </si>
  <si>
    <t>ALBERTO QUINTANA CABREJOS</t>
  </si>
  <si>
    <t>105131-703-280913</t>
  </si>
  <si>
    <t>URB. CHIRA PIURA MZ. A LOTE 4</t>
  </si>
  <si>
    <t>B9E-986</t>
  </si>
  <si>
    <t>T3G-878</t>
  </si>
  <si>
    <t>119026-703-191215</t>
  </si>
  <si>
    <t>LEASING TOTAL S.A.</t>
  </si>
  <si>
    <t>AV. AMERICA SUR # 589 URB. SANTA ROSALIA</t>
  </si>
  <si>
    <t>AJN-806</t>
  </si>
  <si>
    <t>DAVID ANIBAL NUÑEZ MOLLEAPASA</t>
  </si>
  <si>
    <t>108334-703-140414</t>
  </si>
  <si>
    <t>T0H-999</t>
  </si>
  <si>
    <t>146458-703-160919</t>
  </si>
  <si>
    <t>PERUVIAN DRILLING COMPANY SOCIEDAD ANONIMA CERRADA</t>
  </si>
  <si>
    <t xml:space="preserve">MZ. A LOTE 69 ZONA INDUSTRIAL - TALARA ALTA </t>
  </si>
  <si>
    <t>B3P-889</t>
  </si>
  <si>
    <t xml:space="preserve">WALTER AGUSTIN SAAVEDRA FORFUI </t>
  </si>
  <si>
    <t>94524-703-090619</t>
  </si>
  <si>
    <t>HEAVY PERU S.A.C.</t>
  </si>
  <si>
    <t>SANTA ROSA 249 URB. SAN JOAQUIN VIEJO</t>
  </si>
  <si>
    <t>B3H-986</t>
  </si>
  <si>
    <t>A5O-834,A1F-842</t>
  </si>
  <si>
    <t>VILMA ANTARA ALDERETE</t>
  </si>
  <si>
    <t>120890-703-140217</t>
  </si>
  <si>
    <t>TRANSPORTES Y SERVICIOS CORDOVA HNOS S.A.C.</t>
  </si>
  <si>
    <t>CALLE LEONIDAS YEROVI N° 265 URB. PALERMO</t>
  </si>
  <si>
    <t>F6T-989</t>
  </si>
  <si>
    <t>C7H-807</t>
  </si>
  <si>
    <t>FREDDY ELMER CORDOVA CHAVEZ</t>
  </si>
  <si>
    <t>135129-703-270318</t>
  </si>
  <si>
    <t>A.H. VISTA ALEGRE MZ. I LOTE 11</t>
  </si>
  <si>
    <t>P1A-863</t>
  </si>
  <si>
    <t>MANRIQUE MALATESTA GUILLERMO FELICIANO</t>
  </si>
  <si>
    <t>108401-703-120314</t>
  </si>
  <si>
    <t>T6H-948</t>
  </si>
  <si>
    <t>122512-703-150716</t>
  </si>
  <si>
    <t>C5F-875</t>
  </si>
  <si>
    <t>95392-703-011213</t>
  </si>
  <si>
    <t>MZ. T LOTE 12 2DO. PISO URB. SANTA ISABEL</t>
  </si>
  <si>
    <t>B3S-983</t>
  </si>
  <si>
    <t>A0O-805</t>
  </si>
  <si>
    <t>SHERIDAN GEORGE DICKINSON ARTADI</t>
  </si>
  <si>
    <t>97155-703-310519</t>
  </si>
  <si>
    <t>MZ. A LTE. 14 AV. LOS ANGELES DE GLORIA BAJA</t>
  </si>
  <si>
    <t>B7R-984</t>
  </si>
  <si>
    <t>B6J-761</t>
  </si>
  <si>
    <t>91658-703-010615</t>
  </si>
  <si>
    <t>TRANSPORTES CORREA S.C.R.L.</t>
  </si>
  <si>
    <t>AV. RICARDO PALMA N° 988</t>
  </si>
  <si>
    <t>A4U-976</t>
  </si>
  <si>
    <t>B8C-886</t>
  </si>
  <si>
    <t>LEONEL GUIDO CORREA OROZCO</t>
  </si>
  <si>
    <t>86596-703-091019</t>
  </si>
  <si>
    <t>OBRAS Y SERVICIOS PETROLEROS S.A.C.</t>
  </si>
  <si>
    <t>AVENIDA AMERICA SUR N° 636-A, URB. PALERMO</t>
  </si>
  <si>
    <t>T1L-988</t>
  </si>
  <si>
    <t>AUC-916</t>
  </si>
  <si>
    <t>MATÍAS RAMÓN TOLEDO MATA</t>
  </si>
  <si>
    <t>115139-703-041218</t>
  </si>
  <si>
    <t>F3I-998</t>
  </si>
  <si>
    <t>AJJ-892</t>
  </si>
  <si>
    <t>147645-703-081119</t>
  </si>
  <si>
    <t>F8S-710</t>
  </si>
  <si>
    <t>T0E-977</t>
  </si>
  <si>
    <t>125511-703-211216</t>
  </si>
  <si>
    <t>AV. D LOTE 23 - TALARA</t>
  </si>
  <si>
    <t>T8J-840</t>
  </si>
  <si>
    <t>GIOVANNI ALEXANDER CRUZ GUEVARA</t>
  </si>
  <si>
    <t>106824-703-110817</t>
  </si>
  <si>
    <t>MZ. B LOTE 19 ZONA INDUSTRIAL - TALARA ALTA</t>
  </si>
  <si>
    <t>T8X-970</t>
  </si>
  <si>
    <t>T5Y-871,ACM-937</t>
  </si>
  <si>
    <t>103287-703-300513</t>
  </si>
  <si>
    <t>TRANSPORTES MARI E.I.R.L.</t>
  </si>
  <si>
    <t>AV. LORETO N° 650 INT. 205</t>
  </si>
  <si>
    <t>T7W-992</t>
  </si>
  <si>
    <t>C6N-798,P2D-711,T1L-891,C8W-895</t>
  </si>
  <si>
    <t>JUAN DE DIOS SIESQUEN VEGA</t>
  </si>
  <si>
    <t>128691-703-150617</t>
  </si>
  <si>
    <t>F4H-991</t>
  </si>
  <si>
    <t>ANH-827</t>
  </si>
  <si>
    <t>125107-703-201116</t>
  </si>
  <si>
    <t>TRANSPORTES TERRESTRES NACIONALES E.I.R.L.</t>
  </si>
  <si>
    <t>AV. AMERICA SUR 589-B</t>
  </si>
  <si>
    <t>T7I-989</t>
  </si>
  <si>
    <t>M2A-779,T5U-893,T1T-890</t>
  </si>
  <si>
    <t>JUAN ALBERTO ALARCON LOSNO</t>
  </si>
  <si>
    <t>149166-703-190220</t>
  </si>
  <si>
    <t>JR. SAN FRANCISCO N° 182 P.J. MAGNA VALLEJO</t>
  </si>
  <si>
    <t>THI-986</t>
  </si>
  <si>
    <t>109738-703-290514</t>
  </si>
  <si>
    <t>MZ B LOTE 13 - A.H. RODOLFO SANCHEZ TORRES</t>
  </si>
  <si>
    <t>X2C-714</t>
  </si>
  <si>
    <t>94866-703-190313</t>
  </si>
  <si>
    <t xml:space="preserve">GRUPO DE NEGOCIOS HERMANOS VASQUEZ S.A.C </t>
  </si>
  <si>
    <t>MARIA AUXILIADORA B-07 - TALARA ALTA</t>
  </si>
  <si>
    <t>P19-859</t>
  </si>
  <si>
    <t>T1L-993</t>
  </si>
  <si>
    <t>101252-703-301214</t>
  </si>
  <si>
    <t>URB. MARIA AUXILIADORA B- 7 - TALARA ALTA</t>
  </si>
  <si>
    <t>T5M-987</t>
  </si>
  <si>
    <t>ABF-913,T1C-814</t>
  </si>
  <si>
    <t>105445-703-200416</t>
  </si>
  <si>
    <t xml:space="preserve">PASAJE CENTRO COMERCIAL MZ. T LT. 12 SEGUNDO PISO, URB. SANTA ISABEL </t>
  </si>
  <si>
    <t>B0E-998</t>
  </si>
  <si>
    <t>C9J-750,AJA-787</t>
  </si>
  <si>
    <t>114770-703-060316</t>
  </si>
  <si>
    <t xml:space="preserve">CORPORACION TRANSMET S.A.C. </t>
  </si>
  <si>
    <t>MZA. W LOTE 29 AV. PARQUE INDUSTRIAL - EL ASESOR</t>
  </si>
  <si>
    <t>F3C-993</t>
  </si>
  <si>
    <t>ADO-820</t>
  </si>
  <si>
    <t xml:space="preserve">HUGO TICLAVILCA CONDOR </t>
  </si>
  <si>
    <t>109254-703-280514</t>
  </si>
  <si>
    <t>TOG-979</t>
  </si>
  <si>
    <t>F8S-802</t>
  </si>
  <si>
    <t>142695-703-230419</t>
  </si>
  <si>
    <t>ALW-730</t>
  </si>
  <si>
    <t>142694-703-230419</t>
  </si>
  <si>
    <t>F8Q-883</t>
  </si>
  <si>
    <t>91982-703-160414</t>
  </si>
  <si>
    <t>P1M-870</t>
  </si>
  <si>
    <t>121142-703-280416</t>
  </si>
  <si>
    <t>AV. AMERICA SUR N° 589-591A. URB. SANTA ROSALIA</t>
  </si>
  <si>
    <t>AHJ-865</t>
  </si>
  <si>
    <t>131031-703-120817</t>
  </si>
  <si>
    <t>P1G-978</t>
  </si>
  <si>
    <t>C1H-723</t>
  </si>
  <si>
    <t>97345-703-040619</t>
  </si>
  <si>
    <t>TRANSPORTES CAMAVILCA HERMANOS S.A.C.</t>
  </si>
  <si>
    <t>SANTA RITA MZ. H LOTE 199 URB. SANTA MARIA</t>
  </si>
  <si>
    <t>B3G-970</t>
  </si>
  <si>
    <t>B9Z-748</t>
  </si>
  <si>
    <t>DIANA LUZ CAMAVILCA LLANA</t>
  </si>
  <si>
    <t>105184-703-030319</t>
  </si>
  <si>
    <t>T7W-984</t>
  </si>
  <si>
    <t>D4X-868,D5E-825</t>
  </si>
  <si>
    <t>142948-703-170519</t>
  </si>
  <si>
    <t>A1D-864</t>
  </si>
  <si>
    <t>134540-703-210218</t>
  </si>
  <si>
    <t>AFJ-810</t>
  </si>
  <si>
    <t>20418-703-120320</t>
  </si>
  <si>
    <t>CARRETERA PANAMERICANA KM. 1190</t>
  </si>
  <si>
    <t>P1N-981</t>
  </si>
  <si>
    <t>A5R-921,A5S-813</t>
  </si>
  <si>
    <t>58060-703-200617</t>
  </si>
  <si>
    <t>DAYANNA INGENIEROS S.R.L.</t>
  </si>
  <si>
    <t>AV. AMERICA NORTE N° 1810</t>
  </si>
  <si>
    <t>T6B-981</t>
  </si>
  <si>
    <t>D8L-857</t>
  </si>
  <si>
    <t>NELSON HERNADEZ VASQUEZ</t>
  </si>
  <si>
    <t>111166-703-270814</t>
  </si>
  <si>
    <t>P1O-717</t>
  </si>
  <si>
    <t>118998-703-161215</t>
  </si>
  <si>
    <t>AV. AMERICA SUR N° 591 SANTA ROSALIA</t>
  </si>
  <si>
    <t>F5J-860</t>
  </si>
  <si>
    <t>112255-703-301014</t>
  </si>
  <si>
    <t>JR. ELIAS AGUIRRE N° 220 PISO 2 URB. LAS MERCEDES</t>
  </si>
  <si>
    <t>D0D-983</t>
  </si>
  <si>
    <t>T6Z-923</t>
  </si>
  <si>
    <t>147044-703-151019</t>
  </si>
  <si>
    <t>ALI-826</t>
  </si>
  <si>
    <t>58078-703-310313</t>
  </si>
  <si>
    <t>T2C-975</t>
  </si>
  <si>
    <t>A6G-849</t>
  </si>
  <si>
    <t>112256-703-301014</t>
  </si>
  <si>
    <t>D0D-993</t>
  </si>
  <si>
    <t>T7C-848</t>
  </si>
  <si>
    <t>95691-703-081213</t>
  </si>
  <si>
    <t>M1F-984</t>
  </si>
  <si>
    <t>A9O-817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</si>
</sst>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809625</xdr:colOff>
      <xdr:row>3</xdr:row>
      <xdr:rowOff>47625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86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8515625" style="0" customWidth="1"/>
    <col min="2" max="2" width="13.8515625" style="0" customWidth="1"/>
    <col min="3" max="3" width="19.421875" style="0" bestFit="1" customWidth="1"/>
    <col min="4" max="4" width="17.7109375" style="0" bestFit="1" customWidth="1"/>
    <col min="5" max="5" width="11.8515625" style="0" bestFit="1" customWidth="1"/>
    <col min="6" max="7" width="44.8515625" style="0" bestFit="1" customWidth="1"/>
    <col min="8" max="9" width="23.140625" style="0" bestFit="1" customWidth="1"/>
    <col min="10" max="10" width="13.8515625" style="0" bestFit="1" customWidth="1"/>
    <col min="11" max="11" width="8.57421875" style="0" customWidth="1"/>
    <col min="12" max="12" width="44.8515625" style="0" bestFit="1" customWidth="1"/>
    <col min="13" max="13" width="17.00390625" style="0" bestFit="1" customWidth="1"/>
    <col min="14" max="14" width="16.00390625" style="0" bestFit="1" customWidth="1"/>
    <col min="15" max="15" width="20.8515625" style="0" bestFit="1" customWidth="1"/>
    <col min="16" max="16" width="12.140625" style="0" bestFit="1" customWidth="1"/>
    <col min="17" max="17" width="20.421875" style="0" bestFit="1" customWidth="1"/>
    <col min="18" max="18" width="42.57421875" style="0" bestFit="1" customWidth="1"/>
  </cols>
  <sheetData>
    <row r="2" spans="1:18" ht="13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6" spans="1:18" ht="13.5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</row>
    <row r="7" spans="1:18" ht="13.5">
      <c r="A7" s="3">
        <v>1</v>
      </c>
      <c r="B7" s="3" t="str">
        <f>"201500027494"</f>
        <v>201500027494</v>
      </c>
      <c r="C7" s="3">
        <v>114162</v>
      </c>
      <c r="D7" s="3" t="s">
        <v>19</v>
      </c>
      <c r="E7" s="3">
        <v>10100484582</v>
      </c>
      <c r="F7" s="3" t="s">
        <v>20</v>
      </c>
      <c r="G7" s="3" t="s">
        <v>21</v>
      </c>
      <c r="H7" s="3" t="s">
        <v>22</v>
      </c>
      <c r="I7" s="3" t="s">
        <v>22</v>
      </c>
      <c r="J7" s="3" t="s">
        <v>23</v>
      </c>
      <c r="K7" s="3" t="s">
        <v>24</v>
      </c>
      <c r="L7" s="3" t="s">
        <v>25</v>
      </c>
      <c r="M7" s="3">
        <v>1</v>
      </c>
      <c r="N7" s="3" t="s">
        <v>26</v>
      </c>
      <c r="O7" s="3">
        <v>9000</v>
      </c>
      <c r="P7" s="4">
        <v>42068</v>
      </c>
      <c r="Q7" s="3" t="s">
        <v>27</v>
      </c>
      <c r="R7" s="3" t="s">
        <v>20</v>
      </c>
    </row>
    <row r="8" spans="1:18" ht="13.5">
      <c r="A8" s="5">
        <v>2</v>
      </c>
      <c r="B8" s="5" t="str">
        <f>"201700125073"</f>
        <v>201700125073</v>
      </c>
      <c r="C8" s="5">
        <v>131028</v>
      </c>
      <c r="D8" s="5" t="s">
        <v>28</v>
      </c>
      <c r="E8" s="5">
        <v>20103744211</v>
      </c>
      <c r="F8" s="5" t="s">
        <v>29</v>
      </c>
      <c r="G8" s="5" t="s">
        <v>30</v>
      </c>
      <c r="H8" s="5" t="s">
        <v>31</v>
      </c>
      <c r="I8" s="5" t="s">
        <v>32</v>
      </c>
      <c r="J8" s="5" t="s">
        <v>33</v>
      </c>
      <c r="K8" s="5" t="s">
        <v>34</v>
      </c>
      <c r="L8" s="5" t="s">
        <v>35</v>
      </c>
      <c r="M8" s="5">
        <v>2</v>
      </c>
      <c r="N8" s="5" t="s">
        <v>26</v>
      </c>
      <c r="O8" s="5">
        <v>6000</v>
      </c>
      <c r="P8" s="6">
        <v>42959</v>
      </c>
      <c r="Q8" s="5" t="s">
        <v>27</v>
      </c>
      <c r="R8" s="5" t="s">
        <v>36</v>
      </c>
    </row>
    <row r="9" spans="1:18" ht="13.5">
      <c r="A9" s="3">
        <v>3</v>
      </c>
      <c r="B9" s="3" t="str">
        <f>"201600182010"</f>
        <v>201600182010</v>
      </c>
      <c r="C9" s="3">
        <v>125436</v>
      </c>
      <c r="D9" s="3" t="s">
        <v>37</v>
      </c>
      <c r="E9" s="3">
        <v>20554329706</v>
      </c>
      <c r="F9" s="3" t="s">
        <v>38</v>
      </c>
      <c r="G9" s="3" t="s">
        <v>39</v>
      </c>
      <c r="H9" s="3" t="s">
        <v>40</v>
      </c>
      <c r="I9" s="3" t="s">
        <v>41</v>
      </c>
      <c r="J9" s="3" t="s">
        <v>41</v>
      </c>
      <c r="K9" s="3" t="s">
        <v>42</v>
      </c>
      <c r="L9" s="3"/>
      <c r="M9" s="3">
        <v>1</v>
      </c>
      <c r="N9" s="3" t="s">
        <v>26</v>
      </c>
      <c r="O9" s="3">
        <v>3800</v>
      </c>
      <c r="P9" s="4">
        <v>42734</v>
      </c>
      <c r="Q9" s="3" t="s">
        <v>27</v>
      </c>
      <c r="R9" s="3" t="s">
        <v>43</v>
      </c>
    </row>
    <row r="10" spans="1:18" ht="27.75">
      <c r="A10" s="5">
        <v>4</v>
      </c>
      <c r="B10" s="5" t="str">
        <f>"201900088344"</f>
        <v>201900088344</v>
      </c>
      <c r="C10" s="5">
        <v>102292</v>
      </c>
      <c r="D10" s="5" t="s">
        <v>44</v>
      </c>
      <c r="E10" s="5">
        <v>20537379198</v>
      </c>
      <c r="F10" s="5" t="s">
        <v>45</v>
      </c>
      <c r="G10" s="5" t="s">
        <v>46</v>
      </c>
      <c r="H10" s="5" t="s">
        <v>22</v>
      </c>
      <c r="I10" s="5" t="s">
        <v>22</v>
      </c>
      <c r="J10" s="5" t="s">
        <v>47</v>
      </c>
      <c r="K10" s="5" t="s">
        <v>48</v>
      </c>
      <c r="L10" s="5" t="s">
        <v>49</v>
      </c>
      <c r="M10" s="5">
        <v>1</v>
      </c>
      <c r="N10" s="5" t="s">
        <v>26</v>
      </c>
      <c r="O10" s="5">
        <v>9000</v>
      </c>
      <c r="P10" s="6">
        <v>43621</v>
      </c>
      <c r="Q10" s="5" t="s">
        <v>27</v>
      </c>
      <c r="R10" s="5" t="s">
        <v>50</v>
      </c>
    </row>
    <row r="11" spans="1:18" ht="13.5">
      <c r="A11" s="3">
        <v>5</v>
      </c>
      <c r="B11" s="3" t="str">
        <f>"201300140465"</f>
        <v>201300140465</v>
      </c>
      <c r="C11" s="3">
        <v>104674</v>
      </c>
      <c r="D11" s="3" t="s">
        <v>51</v>
      </c>
      <c r="E11" s="3">
        <v>20525828655</v>
      </c>
      <c r="F11" s="3" t="s">
        <v>52</v>
      </c>
      <c r="G11" s="3" t="s">
        <v>53</v>
      </c>
      <c r="H11" s="3" t="s">
        <v>54</v>
      </c>
      <c r="I11" s="3" t="s">
        <v>55</v>
      </c>
      <c r="J11" s="3" t="s">
        <v>56</v>
      </c>
      <c r="K11" s="3" t="s">
        <v>57</v>
      </c>
      <c r="L11" s="3" t="s">
        <v>58</v>
      </c>
      <c r="M11" s="3">
        <v>1</v>
      </c>
      <c r="N11" s="3" t="s">
        <v>26</v>
      </c>
      <c r="O11" s="3">
        <v>9500</v>
      </c>
      <c r="P11" s="4">
        <v>41519</v>
      </c>
      <c r="Q11" s="3" t="s">
        <v>27</v>
      </c>
      <c r="R11" s="3" t="s">
        <v>59</v>
      </c>
    </row>
    <row r="12" spans="1:18" ht="13.5">
      <c r="A12" s="5">
        <v>6</v>
      </c>
      <c r="B12" s="5" t="str">
        <f>"201300167796"</f>
        <v>201300167796</v>
      </c>
      <c r="C12" s="5">
        <v>88188</v>
      </c>
      <c r="D12" s="5" t="s">
        <v>60</v>
      </c>
      <c r="E12" s="5">
        <v>20161354377</v>
      </c>
      <c r="F12" s="5" t="s">
        <v>61</v>
      </c>
      <c r="G12" s="5" t="s">
        <v>62</v>
      </c>
      <c r="H12" s="5" t="s">
        <v>54</v>
      </c>
      <c r="I12" s="5" t="s">
        <v>55</v>
      </c>
      <c r="J12" s="5" t="s">
        <v>63</v>
      </c>
      <c r="K12" s="5" t="s">
        <v>64</v>
      </c>
      <c r="L12" s="5" t="s">
        <v>65</v>
      </c>
      <c r="M12" s="5">
        <v>1</v>
      </c>
      <c r="N12" s="5" t="s">
        <v>26</v>
      </c>
      <c r="O12" s="5">
        <v>9000</v>
      </c>
      <c r="P12" s="6">
        <v>41574</v>
      </c>
      <c r="Q12" s="5" t="s">
        <v>27</v>
      </c>
      <c r="R12" s="5" t="s">
        <v>66</v>
      </c>
    </row>
    <row r="13" spans="1:18" ht="13.5">
      <c r="A13" s="3">
        <v>7</v>
      </c>
      <c r="B13" s="3" t="str">
        <f>"201600026193"</f>
        <v>201600026193</v>
      </c>
      <c r="C13" s="3">
        <v>120089</v>
      </c>
      <c r="D13" s="3" t="s">
        <v>67</v>
      </c>
      <c r="E13" s="3">
        <v>20525716342</v>
      </c>
      <c r="F13" s="3" t="s">
        <v>68</v>
      </c>
      <c r="G13" s="3" t="s">
        <v>69</v>
      </c>
      <c r="H13" s="3" t="s">
        <v>22</v>
      </c>
      <c r="I13" s="3" t="s">
        <v>22</v>
      </c>
      <c r="J13" s="3" t="s">
        <v>70</v>
      </c>
      <c r="K13" s="3" t="s">
        <v>71</v>
      </c>
      <c r="L13" s="3" t="s">
        <v>72</v>
      </c>
      <c r="M13" s="3">
        <v>1</v>
      </c>
      <c r="N13" s="3" t="s">
        <v>26</v>
      </c>
      <c r="O13" s="3">
        <v>12000</v>
      </c>
      <c r="P13" s="4">
        <v>42425</v>
      </c>
      <c r="Q13" s="3" t="s">
        <v>27</v>
      </c>
      <c r="R13" s="3" t="s">
        <v>73</v>
      </c>
    </row>
    <row r="14" spans="1:18" ht="13.5">
      <c r="A14" s="5">
        <v>8</v>
      </c>
      <c r="B14" s="5" t="str">
        <f>"201500165401"</f>
        <v>201500165401</v>
      </c>
      <c r="C14" s="5">
        <v>118951</v>
      </c>
      <c r="D14" s="5" t="s">
        <v>74</v>
      </c>
      <c r="E14" s="5">
        <v>20526217129</v>
      </c>
      <c r="F14" s="5" t="s">
        <v>75</v>
      </c>
      <c r="G14" s="5" t="s">
        <v>76</v>
      </c>
      <c r="H14" s="5" t="s">
        <v>40</v>
      </c>
      <c r="I14" s="5" t="s">
        <v>41</v>
      </c>
      <c r="J14" s="5" t="s">
        <v>41</v>
      </c>
      <c r="K14" s="5" t="s">
        <v>77</v>
      </c>
      <c r="L14" s="5"/>
      <c r="M14" s="5">
        <v>1</v>
      </c>
      <c r="N14" s="5" t="s">
        <v>26</v>
      </c>
      <c r="O14" s="5">
        <v>2310</v>
      </c>
      <c r="P14" s="6">
        <v>42355</v>
      </c>
      <c r="Q14" s="5" t="s">
        <v>27</v>
      </c>
      <c r="R14" s="5" t="s">
        <v>78</v>
      </c>
    </row>
    <row r="15" spans="1:18" ht="13.5">
      <c r="A15" s="3">
        <v>9</v>
      </c>
      <c r="B15" s="3" t="str">
        <f>"201500131754"</f>
        <v>201500131754</v>
      </c>
      <c r="C15" s="3">
        <v>117746</v>
      </c>
      <c r="D15" s="3" t="s">
        <v>79</v>
      </c>
      <c r="E15" s="3">
        <v>20125436464</v>
      </c>
      <c r="F15" s="3" t="s">
        <v>80</v>
      </c>
      <c r="G15" s="3" t="s">
        <v>81</v>
      </c>
      <c r="H15" s="3" t="s">
        <v>40</v>
      </c>
      <c r="I15" s="3" t="s">
        <v>41</v>
      </c>
      <c r="J15" s="3" t="s">
        <v>41</v>
      </c>
      <c r="K15" s="3" t="s">
        <v>82</v>
      </c>
      <c r="L15" s="3" t="s">
        <v>83</v>
      </c>
      <c r="M15" s="3">
        <v>1</v>
      </c>
      <c r="N15" s="3" t="s">
        <v>26</v>
      </c>
      <c r="O15" s="3">
        <v>9000</v>
      </c>
      <c r="P15" s="4">
        <v>42284</v>
      </c>
      <c r="Q15" s="3" t="s">
        <v>27</v>
      </c>
      <c r="R15" s="3" t="s">
        <v>84</v>
      </c>
    </row>
    <row r="16" spans="1:18" ht="27.75">
      <c r="A16" s="5">
        <v>10</v>
      </c>
      <c r="B16" s="5" t="str">
        <f>"201600145581"</f>
        <v>201600145581</v>
      </c>
      <c r="C16" s="5">
        <v>124300</v>
      </c>
      <c r="D16" s="5" t="s">
        <v>85</v>
      </c>
      <c r="E16" s="5">
        <v>20554329706</v>
      </c>
      <c r="F16" s="5" t="s">
        <v>38</v>
      </c>
      <c r="G16" s="5" t="s">
        <v>86</v>
      </c>
      <c r="H16" s="5" t="s">
        <v>40</v>
      </c>
      <c r="I16" s="5" t="s">
        <v>41</v>
      </c>
      <c r="J16" s="5" t="s">
        <v>41</v>
      </c>
      <c r="K16" s="5" t="s">
        <v>87</v>
      </c>
      <c r="L16" s="5"/>
      <c r="M16" s="5">
        <v>1</v>
      </c>
      <c r="N16" s="5" t="s">
        <v>26</v>
      </c>
      <c r="O16" s="5">
        <v>3500</v>
      </c>
      <c r="P16" s="6">
        <v>42650</v>
      </c>
      <c r="Q16" s="5" t="s">
        <v>27</v>
      </c>
      <c r="R16" s="5" t="s">
        <v>43</v>
      </c>
    </row>
    <row r="17" spans="1:18" ht="13.5">
      <c r="A17" s="3">
        <v>11</v>
      </c>
      <c r="B17" s="3" t="str">
        <f>"201700084566"</f>
        <v>201700084566</v>
      </c>
      <c r="C17" s="3">
        <v>127163</v>
      </c>
      <c r="D17" s="3" t="s">
        <v>88</v>
      </c>
      <c r="E17" s="3">
        <v>20167700277</v>
      </c>
      <c r="F17" s="3" t="s">
        <v>89</v>
      </c>
      <c r="G17" s="3" t="s">
        <v>90</v>
      </c>
      <c r="H17" s="3" t="s">
        <v>54</v>
      </c>
      <c r="I17" s="3" t="s">
        <v>55</v>
      </c>
      <c r="J17" s="3" t="s">
        <v>56</v>
      </c>
      <c r="K17" s="3" t="s">
        <v>91</v>
      </c>
      <c r="L17" s="3"/>
      <c r="M17" s="3">
        <v>1</v>
      </c>
      <c r="N17" s="3" t="s">
        <v>26</v>
      </c>
      <c r="O17" s="3">
        <v>3960</v>
      </c>
      <c r="P17" s="4">
        <v>42899</v>
      </c>
      <c r="Q17" s="3" t="s">
        <v>27</v>
      </c>
      <c r="R17" s="3" t="s">
        <v>92</v>
      </c>
    </row>
    <row r="18" spans="1:18" ht="27.75">
      <c r="A18" s="5">
        <v>12</v>
      </c>
      <c r="B18" s="5" t="str">
        <f>"201300185362"</f>
        <v>201300185362</v>
      </c>
      <c r="C18" s="5">
        <v>42855</v>
      </c>
      <c r="D18" s="5" t="s">
        <v>93</v>
      </c>
      <c r="E18" s="5">
        <v>20353755626</v>
      </c>
      <c r="F18" s="5" t="s">
        <v>94</v>
      </c>
      <c r="G18" s="5" t="s">
        <v>95</v>
      </c>
      <c r="H18" s="5" t="s">
        <v>96</v>
      </c>
      <c r="I18" s="5" t="s">
        <v>97</v>
      </c>
      <c r="J18" s="5" t="s">
        <v>97</v>
      </c>
      <c r="K18" s="5" t="s">
        <v>98</v>
      </c>
      <c r="L18" s="5" t="s">
        <v>99</v>
      </c>
      <c r="M18" s="5">
        <v>1</v>
      </c>
      <c r="N18" s="5" t="s">
        <v>26</v>
      </c>
      <c r="O18" s="5">
        <v>9200</v>
      </c>
      <c r="P18" s="6">
        <v>41612</v>
      </c>
      <c r="Q18" s="5" t="s">
        <v>27</v>
      </c>
      <c r="R18" s="5" t="s">
        <v>100</v>
      </c>
    </row>
    <row r="19" spans="1:18" ht="27.75">
      <c r="A19" s="3">
        <v>13</v>
      </c>
      <c r="B19" s="3" t="str">
        <f>"201400146490"</f>
        <v>201400146490</v>
      </c>
      <c r="C19" s="3">
        <v>87186</v>
      </c>
      <c r="D19" s="3" t="s">
        <v>101</v>
      </c>
      <c r="E19" s="3">
        <v>20555862092</v>
      </c>
      <c r="F19" s="3" t="s">
        <v>102</v>
      </c>
      <c r="G19" s="3" t="s">
        <v>103</v>
      </c>
      <c r="H19" s="3" t="s">
        <v>22</v>
      </c>
      <c r="I19" s="3" t="s">
        <v>22</v>
      </c>
      <c r="J19" s="3" t="s">
        <v>22</v>
      </c>
      <c r="K19" s="3" t="s">
        <v>104</v>
      </c>
      <c r="L19" s="3" t="s">
        <v>105</v>
      </c>
      <c r="M19" s="3">
        <v>1</v>
      </c>
      <c r="N19" s="3" t="s">
        <v>26</v>
      </c>
      <c r="O19" s="3">
        <v>9000</v>
      </c>
      <c r="P19" s="4">
        <v>41954</v>
      </c>
      <c r="Q19" s="3" t="s">
        <v>27</v>
      </c>
      <c r="R19" s="3" t="s">
        <v>106</v>
      </c>
    </row>
    <row r="20" spans="1:18" ht="13.5">
      <c r="A20" s="5">
        <v>14</v>
      </c>
      <c r="B20" s="5" t="str">
        <f>"201500075331"</f>
        <v>201500075331</v>
      </c>
      <c r="C20" s="5">
        <v>114428</v>
      </c>
      <c r="D20" s="5" t="s">
        <v>107</v>
      </c>
      <c r="E20" s="5">
        <v>20483820705</v>
      </c>
      <c r="F20" s="5" t="s">
        <v>108</v>
      </c>
      <c r="G20" s="5" t="s">
        <v>109</v>
      </c>
      <c r="H20" s="5" t="s">
        <v>54</v>
      </c>
      <c r="I20" s="5" t="s">
        <v>55</v>
      </c>
      <c r="J20" s="5" t="s">
        <v>56</v>
      </c>
      <c r="K20" s="5" t="s">
        <v>110</v>
      </c>
      <c r="L20" s="5"/>
      <c r="M20" s="5">
        <v>1</v>
      </c>
      <c r="N20" s="5" t="s">
        <v>26</v>
      </c>
      <c r="O20" s="5">
        <v>4900</v>
      </c>
      <c r="P20" s="6">
        <v>42171</v>
      </c>
      <c r="Q20" s="5" t="s">
        <v>27</v>
      </c>
      <c r="R20" s="5" t="s">
        <v>111</v>
      </c>
    </row>
    <row r="21" spans="1:18" ht="13.5">
      <c r="A21" s="3">
        <v>15</v>
      </c>
      <c r="B21" s="3" t="str">
        <f>"201900084851"</f>
        <v>201900084851</v>
      </c>
      <c r="C21" s="3">
        <v>89562</v>
      </c>
      <c r="D21" s="3" t="s">
        <v>112</v>
      </c>
      <c r="E21" s="3">
        <v>20552102844</v>
      </c>
      <c r="F21" s="3" t="s">
        <v>113</v>
      </c>
      <c r="G21" s="3" t="s">
        <v>114</v>
      </c>
      <c r="H21" s="3" t="s">
        <v>22</v>
      </c>
      <c r="I21" s="3" t="s">
        <v>22</v>
      </c>
      <c r="J21" s="3" t="s">
        <v>47</v>
      </c>
      <c r="K21" s="3" t="s">
        <v>115</v>
      </c>
      <c r="L21" s="3" t="s">
        <v>116</v>
      </c>
      <c r="M21" s="3">
        <v>1</v>
      </c>
      <c r="N21" s="3" t="s">
        <v>26</v>
      </c>
      <c r="O21" s="3">
        <v>9000</v>
      </c>
      <c r="P21" s="4">
        <v>43614</v>
      </c>
      <c r="Q21" s="3" t="s">
        <v>27</v>
      </c>
      <c r="R21" s="3" t="s">
        <v>117</v>
      </c>
    </row>
    <row r="22" spans="1:18" ht="13.5">
      <c r="A22" s="5">
        <v>16</v>
      </c>
      <c r="B22" s="5" t="str">
        <f>"201400013954"</f>
        <v>201400013954</v>
      </c>
      <c r="C22" s="5">
        <v>107366</v>
      </c>
      <c r="D22" s="5" t="s">
        <v>118</v>
      </c>
      <c r="E22" s="5">
        <v>20167700277</v>
      </c>
      <c r="F22" s="5" t="s">
        <v>89</v>
      </c>
      <c r="G22" s="5" t="s">
        <v>90</v>
      </c>
      <c r="H22" s="5" t="s">
        <v>54</v>
      </c>
      <c r="I22" s="5" t="s">
        <v>55</v>
      </c>
      <c r="J22" s="5" t="s">
        <v>56</v>
      </c>
      <c r="K22" s="5" t="s">
        <v>119</v>
      </c>
      <c r="L22" s="5" t="s">
        <v>120</v>
      </c>
      <c r="M22" s="5">
        <v>1</v>
      </c>
      <c r="N22" s="5" t="s">
        <v>26</v>
      </c>
      <c r="O22" s="5">
        <v>9000</v>
      </c>
      <c r="P22" s="6">
        <v>41678</v>
      </c>
      <c r="Q22" s="5" t="s">
        <v>27</v>
      </c>
      <c r="R22" s="5" t="s">
        <v>92</v>
      </c>
    </row>
    <row r="23" spans="1:18" ht="13.5">
      <c r="A23" s="3">
        <v>17</v>
      </c>
      <c r="B23" s="3" t="str">
        <f>"201500075337"</f>
        <v>201500075337</v>
      </c>
      <c r="C23" s="3">
        <v>114440</v>
      </c>
      <c r="D23" s="3" t="s">
        <v>121</v>
      </c>
      <c r="E23" s="3">
        <v>20483820705</v>
      </c>
      <c r="F23" s="3" t="s">
        <v>108</v>
      </c>
      <c r="G23" s="3" t="s">
        <v>109</v>
      </c>
      <c r="H23" s="3" t="s">
        <v>54</v>
      </c>
      <c r="I23" s="3" t="s">
        <v>55</v>
      </c>
      <c r="J23" s="3" t="s">
        <v>56</v>
      </c>
      <c r="K23" s="3" t="s">
        <v>122</v>
      </c>
      <c r="L23" s="3"/>
      <c r="M23" s="3">
        <v>1</v>
      </c>
      <c r="N23" s="3" t="s">
        <v>26</v>
      </c>
      <c r="O23" s="3">
        <v>4900</v>
      </c>
      <c r="P23" s="4">
        <v>42171</v>
      </c>
      <c r="Q23" s="3" t="s">
        <v>27</v>
      </c>
      <c r="R23" s="3" t="s">
        <v>111</v>
      </c>
    </row>
    <row r="24" spans="1:18" ht="13.5">
      <c r="A24" s="5">
        <v>18</v>
      </c>
      <c r="B24" s="5" t="str">
        <f>"201500075335"</f>
        <v>201500075335</v>
      </c>
      <c r="C24" s="5">
        <v>114439</v>
      </c>
      <c r="D24" s="5" t="s">
        <v>123</v>
      </c>
      <c r="E24" s="5">
        <v>20483820705</v>
      </c>
      <c r="F24" s="5" t="s">
        <v>108</v>
      </c>
      <c r="G24" s="5" t="s">
        <v>109</v>
      </c>
      <c r="H24" s="5" t="s">
        <v>54</v>
      </c>
      <c r="I24" s="5" t="s">
        <v>55</v>
      </c>
      <c r="J24" s="5" t="s">
        <v>56</v>
      </c>
      <c r="K24" s="5" t="s">
        <v>124</v>
      </c>
      <c r="L24" s="5"/>
      <c r="M24" s="5">
        <v>1</v>
      </c>
      <c r="N24" s="5" t="s">
        <v>26</v>
      </c>
      <c r="O24" s="5">
        <v>4900</v>
      </c>
      <c r="P24" s="6">
        <v>42171</v>
      </c>
      <c r="Q24" s="5" t="s">
        <v>27</v>
      </c>
      <c r="R24" s="5" t="s">
        <v>111</v>
      </c>
    </row>
    <row r="25" spans="1:18" ht="13.5">
      <c r="A25" s="3">
        <v>19</v>
      </c>
      <c r="B25" s="3" t="str">
        <f>"201500062731"</f>
        <v>201500062731</v>
      </c>
      <c r="C25" s="3">
        <v>114913</v>
      </c>
      <c r="D25" s="3" t="s">
        <v>125</v>
      </c>
      <c r="E25" s="3">
        <v>20168702346</v>
      </c>
      <c r="F25" s="3" t="s">
        <v>126</v>
      </c>
      <c r="G25" s="3" t="s">
        <v>127</v>
      </c>
      <c r="H25" s="3" t="s">
        <v>54</v>
      </c>
      <c r="I25" s="3" t="s">
        <v>55</v>
      </c>
      <c r="J25" s="3" t="s">
        <v>56</v>
      </c>
      <c r="K25" s="3" t="s">
        <v>128</v>
      </c>
      <c r="L25" s="3"/>
      <c r="M25" s="3">
        <v>1</v>
      </c>
      <c r="N25" s="3" t="s">
        <v>26</v>
      </c>
      <c r="O25" s="3">
        <v>5200</v>
      </c>
      <c r="P25" s="4">
        <v>42144</v>
      </c>
      <c r="Q25" s="3" t="s">
        <v>27</v>
      </c>
      <c r="R25" s="3" t="s">
        <v>129</v>
      </c>
    </row>
    <row r="26" spans="1:18" ht="27.75">
      <c r="A26" s="5">
        <v>20</v>
      </c>
      <c r="B26" s="5" t="str">
        <f>"201800196181"</f>
        <v>201800196181</v>
      </c>
      <c r="C26" s="5">
        <v>120003</v>
      </c>
      <c r="D26" s="5" t="s">
        <v>130</v>
      </c>
      <c r="E26" s="5">
        <v>20393524864</v>
      </c>
      <c r="F26" s="5" t="s">
        <v>131</v>
      </c>
      <c r="G26" s="5" t="s">
        <v>132</v>
      </c>
      <c r="H26" s="5" t="s">
        <v>133</v>
      </c>
      <c r="I26" s="5" t="s">
        <v>134</v>
      </c>
      <c r="J26" s="5" t="s">
        <v>134</v>
      </c>
      <c r="K26" s="5" t="s">
        <v>135</v>
      </c>
      <c r="L26" s="5" t="s">
        <v>136</v>
      </c>
      <c r="M26" s="5">
        <v>1</v>
      </c>
      <c r="N26" s="5" t="s">
        <v>26</v>
      </c>
      <c r="O26" s="5">
        <v>10500</v>
      </c>
      <c r="P26" s="6">
        <v>43438</v>
      </c>
      <c r="Q26" s="5" t="s">
        <v>27</v>
      </c>
      <c r="R26" s="5" t="s">
        <v>137</v>
      </c>
    </row>
    <row r="27" spans="1:18" ht="13.5">
      <c r="A27" s="3">
        <v>21</v>
      </c>
      <c r="B27" s="3" t="str">
        <f>"201600182007"</f>
        <v>201600182007</v>
      </c>
      <c r="C27" s="3">
        <v>125435</v>
      </c>
      <c r="D27" s="3" t="s">
        <v>138</v>
      </c>
      <c r="E27" s="3">
        <v>20554329706</v>
      </c>
      <c r="F27" s="3" t="s">
        <v>38</v>
      </c>
      <c r="G27" s="3" t="s">
        <v>139</v>
      </c>
      <c r="H27" s="3" t="s">
        <v>40</v>
      </c>
      <c r="I27" s="3" t="s">
        <v>41</v>
      </c>
      <c r="J27" s="3" t="s">
        <v>41</v>
      </c>
      <c r="K27" s="3" t="s">
        <v>140</v>
      </c>
      <c r="L27" s="3"/>
      <c r="M27" s="3">
        <v>1</v>
      </c>
      <c r="N27" s="3" t="s">
        <v>26</v>
      </c>
      <c r="O27" s="3">
        <v>3800</v>
      </c>
      <c r="P27" s="4">
        <v>42734</v>
      </c>
      <c r="Q27" s="3" t="s">
        <v>27</v>
      </c>
      <c r="R27" s="3" t="s">
        <v>43</v>
      </c>
    </row>
    <row r="28" spans="1:18" ht="13.5">
      <c r="A28" s="5">
        <v>22</v>
      </c>
      <c r="B28" s="5" t="str">
        <f>"201700098087"</f>
        <v>201700098087</v>
      </c>
      <c r="C28" s="5">
        <v>129591</v>
      </c>
      <c r="D28" s="5" t="s">
        <v>141</v>
      </c>
      <c r="E28" s="5">
        <v>20481925640</v>
      </c>
      <c r="F28" s="5" t="s">
        <v>142</v>
      </c>
      <c r="G28" s="5" t="s">
        <v>143</v>
      </c>
      <c r="H28" s="5" t="s">
        <v>54</v>
      </c>
      <c r="I28" s="5" t="s">
        <v>55</v>
      </c>
      <c r="J28" s="5" t="s">
        <v>56</v>
      </c>
      <c r="K28" s="5" t="s">
        <v>144</v>
      </c>
      <c r="L28" s="5"/>
      <c r="M28" s="5">
        <v>2</v>
      </c>
      <c r="N28" s="5" t="s">
        <v>26</v>
      </c>
      <c r="O28" s="5">
        <v>4200</v>
      </c>
      <c r="P28" s="6">
        <v>42911</v>
      </c>
      <c r="Q28" s="5" t="s">
        <v>27</v>
      </c>
      <c r="R28" s="5" t="s">
        <v>145</v>
      </c>
    </row>
    <row r="29" spans="1:18" ht="13.5">
      <c r="A29" s="3">
        <v>23</v>
      </c>
      <c r="B29" s="3" t="str">
        <f>"201500034028"</f>
        <v>201500034028</v>
      </c>
      <c r="C29" s="3">
        <v>114447</v>
      </c>
      <c r="D29" s="3" t="s">
        <v>146</v>
      </c>
      <c r="E29" s="3">
        <v>20105499061</v>
      </c>
      <c r="F29" s="3" t="s">
        <v>147</v>
      </c>
      <c r="G29" s="3" t="s">
        <v>148</v>
      </c>
      <c r="H29" s="3" t="s">
        <v>54</v>
      </c>
      <c r="I29" s="3" t="s">
        <v>55</v>
      </c>
      <c r="J29" s="3" t="s">
        <v>56</v>
      </c>
      <c r="K29" s="3" t="s">
        <v>149</v>
      </c>
      <c r="L29" s="3"/>
      <c r="M29" s="3">
        <v>1</v>
      </c>
      <c r="N29" s="3" t="s">
        <v>26</v>
      </c>
      <c r="O29" s="3">
        <v>4900</v>
      </c>
      <c r="P29" s="4">
        <v>42085</v>
      </c>
      <c r="Q29" s="3" t="s">
        <v>27</v>
      </c>
      <c r="R29" s="3" t="s">
        <v>150</v>
      </c>
    </row>
    <row r="30" spans="1:18" ht="13.5">
      <c r="A30" s="5">
        <v>24</v>
      </c>
      <c r="B30" s="5" t="str">
        <f>"201500034027"</f>
        <v>201500034027</v>
      </c>
      <c r="C30" s="5">
        <v>114450</v>
      </c>
      <c r="D30" s="5" t="s">
        <v>151</v>
      </c>
      <c r="E30" s="5">
        <v>20105499061</v>
      </c>
      <c r="F30" s="5" t="s">
        <v>147</v>
      </c>
      <c r="G30" s="5" t="s">
        <v>148</v>
      </c>
      <c r="H30" s="5" t="s">
        <v>54</v>
      </c>
      <c r="I30" s="5" t="s">
        <v>55</v>
      </c>
      <c r="J30" s="5" t="s">
        <v>56</v>
      </c>
      <c r="K30" s="5" t="s">
        <v>152</v>
      </c>
      <c r="L30" s="5"/>
      <c r="M30" s="5">
        <v>1</v>
      </c>
      <c r="N30" s="5" t="s">
        <v>26</v>
      </c>
      <c r="O30" s="5">
        <v>3780</v>
      </c>
      <c r="P30" s="6">
        <v>42087</v>
      </c>
      <c r="Q30" s="5" t="s">
        <v>27</v>
      </c>
      <c r="R30" s="5" t="s">
        <v>150</v>
      </c>
    </row>
    <row r="31" spans="1:18" ht="13.5">
      <c r="A31" s="3">
        <v>25</v>
      </c>
      <c r="B31" s="3" t="str">
        <f>"201300153896"</f>
        <v>201300153896</v>
      </c>
      <c r="C31" s="3">
        <v>62048</v>
      </c>
      <c r="D31" s="3" t="s">
        <v>153</v>
      </c>
      <c r="E31" s="3">
        <v>20167700277</v>
      </c>
      <c r="F31" s="3" t="s">
        <v>89</v>
      </c>
      <c r="G31" s="3" t="s">
        <v>154</v>
      </c>
      <c r="H31" s="3" t="s">
        <v>54</v>
      </c>
      <c r="I31" s="3" t="s">
        <v>55</v>
      </c>
      <c r="J31" s="3" t="s">
        <v>56</v>
      </c>
      <c r="K31" s="3" t="s">
        <v>155</v>
      </c>
      <c r="L31" s="3" t="s">
        <v>156</v>
      </c>
      <c r="M31" s="3">
        <v>1</v>
      </c>
      <c r="N31" s="3" t="s">
        <v>26</v>
      </c>
      <c r="O31" s="3">
        <v>9200</v>
      </c>
      <c r="P31" s="4">
        <v>41547</v>
      </c>
      <c r="Q31" s="3" t="s">
        <v>27</v>
      </c>
      <c r="R31" s="3" t="s">
        <v>92</v>
      </c>
    </row>
    <row r="32" spans="1:18" ht="13.5">
      <c r="A32" s="5">
        <v>26</v>
      </c>
      <c r="B32" s="5" t="str">
        <f>"201500034024"</f>
        <v>201500034024</v>
      </c>
      <c r="C32" s="5">
        <v>114453</v>
      </c>
      <c r="D32" s="5" t="s">
        <v>157</v>
      </c>
      <c r="E32" s="5">
        <v>20105499061</v>
      </c>
      <c r="F32" s="5" t="s">
        <v>147</v>
      </c>
      <c r="G32" s="5" t="s">
        <v>148</v>
      </c>
      <c r="H32" s="5" t="s">
        <v>54</v>
      </c>
      <c r="I32" s="5" t="s">
        <v>55</v>
      </c>
      <c r="J32" s="5" t="s">
        <v>56</v>
      </c>
      <c r="K32" s="5" t="s">
        <v>158</v>
      </c>
      <c r="L32" s="5"/>
      <c r="M32" s="5">
        <v>1</v>
      </c>
      <c r="N32" s="5" t="s">
        <v>26</v>
      </c>
      <c r="O32" s="5">
        <v>3780</v>
      </c>
      <c r="P32" s="6">
        <v>42082</v>
      </c>
      <c r="Q32" s="5" t="s">
        <v>27</v>
      </c>
      <c r="R32" s="5" t="s">
        <v>150</v>
      </c>
    </row>
    <row r="33" spans="1:18" ht="13.5">
      <c r="A33" s="3">
        <v>27</v>
      </c>
      <c r="B33" s="3" t="str">
        <f>"201800071997"</f>
        <v>201800071997</v>
      </c>
      <c r="C33" s="3">
        <v>104370</v>
      </c>
      <c r="D33" s="3" t="s">
        <v>159</v>
      </c>
      <c r="E33" s="3">
        <v>20537909251</v>
      </c>
      <c r="F33" s="3" t="s">
        <v>160</v>
      </c>
      <c r="G33" s="3" t="s">
        <v>161</v>
      </c>
      <c r="H33" s="3" t="s">
        <v>162</v>
      </c>
      <c r="I33" s="3" t="s">
        <v>163</v>
      </c>
      <c r="J33" s="3" t="s">
        <v>164</v>
      </c>
      <c r="K33" s="3" t="s">
        <v>165</v>
      </c>
      <c r="L33" s="3" t="s">
        <v>166</v>
      </c>
      <c r="M33" s="3">
        <v>1</v>
      </c>
      <c r="N33" s="3" t="s">
        <v>26</v>
      </c>
      <c r="O33" s="3">
        <v>9000</v>
      </c>
      <c r="P33" s="4">
        <v>43220</v>
      </c>
      <c r="Q33" s="3" t="s">
        <v>27</v>
      </c>
      <c r="R33" s="3" t="s">
        <v>167</v>
      </c>
    </row>
    <row r="34" spans="1:18" ht="42">
      <c r="A34" s="5">
        <v>28</v>
      </c>
      <c r="B34" s="5" t="str">
        <f>"201600004834"</f>
        <v>201600004834</v>
      </c>
      <c r="C34" s="5">
        <v>106837</v>
      </c>
      <c r="D34" s="5" t="s">
        <v>168</v>
      </c>
      <c r="E34" s="5">
        <v>20478005289</v>
      </c>
      <c r="F34" s="5" t="s">
        <v>169</v>
      </c>
      <c r="G34" s="5" t="s">
        <v>170</v>
      </c>
      <c r="H34" s="5" t="s">
        <v>22</v>
      </c>
      <c r="I34" s="5" t="s">
        <v>22</v>
      </c>
      <c r="J34" s="5" t="s">
        <v>47</v>
      </c>
      <c r="K34" s="5" t="s">
        <v>171</v>
      </c>
      <c r="L34" s="5" t="s">
        <v>172</v>
      </c>
      <c r="M34" s="5">
        <v>1</v>
      </c>
      <c r="N34" s="5" t="s">
        <v>26</v>
      </c>
      <c r="O34" s="5">
        <v>9000</v>
      </c>
      <c r="P34" s="6">
        <v>42393</v>
      </c>
      <c r="Q34" s="5" t="s">
        <v>27</v>
      </c>
      <c r="R34" s="5" t="s">
        <v>173</v>
      </c>
    </row>
    <row r="35" spans="1:18" ht="27.75">
      <c r="A35" s="3">
        <v>29</v>
      </c>
      <c r="B35" s="3" t="str">
        <f>"201300185357"</f>
        <v>201300185357</v>
      </c>
      <c r="C35" s="3">
        <v>83474</v>
      </c>
      <c r="D35" s="3" t="s">
        <v>174</v>
      </c>
      <c r="E35" s="3">
        <v>20353755626</v>
      </c>
      <c r="F35" s="3" t="s">
        <v>175</v>
      </c>
      <c r="G35" s="3" t="s">
        <v>95</v>
      </c>
      <c r="H35" s="3" t="s">
        <v>96</v>
      </c>
      <c r="I35" s="3" t="s">
        <v>97</v>
      </c>
      <c r="J35" s="3" t="s">
        <v>97</v>
      </c>
      <c r="K35" s="3" t="s">
        <v>176</v>
      </c>
      <c r="L35" s="3" t="s">
        <v>177</v>
      </c>
      <c r="M35" s="3">
        <v>1</v>
      </c>
      <c r="N35" s="3" t="s">
        <v>26</v>
      </c>
      <c r="O35" s="3">
        <v>9400</v>
      </c>
      <c r="P35" s="4">
        <v>41609</v>
      </c>
      <c r="Q35" s="3" t="s">
        <v>27</v>
      </c>
      <c r="R35" s="3" t="s">
        <v>100</v>
      </c>
    </row>
    <row r="36" spans="1:18" ht="13.5">
      <c r="A36" s="5">
        <v>30</v>
      </c>
      <c r="B36" s="5" t="str">
        <f>"201900165365"</f>
        <v>201900165365</v>
      </c>
      <c r="C36" s="5">
        <v>147064</v>
      </c>
      <c r="D36" s="5" t="s">
        <v>178</v>
      </c>
      <c r="E36" s="5">
        <v>20385218029</v>
      </c>
      <c r="F36" s="5" t="s">
        <v>179</v>
      </c>
      <c r="G36" s="5" t="s">
        <v>180</v>
      </c>
      <c r="H36" s="5" t="s">
        <v>40</v>
      </c>
      <c r="I36" s="5" t="s">
        <v>41</v>
      </c>
      <c r="J36" s="5" t="s">
        <v>41</v>
      </c>
      <c r="K36" s="5" t="s">
        <v>181</v>
      </c>
      <c r="L36" s="5"/>
      <c r="M36" s="5">
        <v>1</v>
      </c>
      <c r="N36" s="5" t="s">
        <v>26</v>
      </c>
      <c r="O36" s="5">
        <v>2500</v>
      </c>
      <c r="P36" s="6">
        <v>43752</v>
      </c>
      <c r="Q36" s="5" t="s">
        <v>27</v>
      </c>
      <c r="R36" s="5" t="s">
        <v>182</v>
      </c>
    </row>
    <row r="37" spans="1:18" ht="27.75">
      <c r="A37" s="3">
        <v>31</v>
      </c>
      <c r="B37" s="3" t="str">
        <f>"201400068281"</f>
        <v>201400068281</v>
      </c>
      <c r="C37" s="3">
        <v>106952</v>
      </c>
      <c r="D37" s="3" t="s">
        <v>183</v>
      </c>
      <c r="E37" s="3">
        <v>20161354377</v>
      </c>
      <c r="F37" s="3" t="s">
        <v>61</v>
      </c>
      <c r="G37" s="3" t="s">
        <v>184</v>
      </c>
      <c r="H37" s="3" t="s">
        <v>54</v>
      </c>
      <c r="I37" s="3" t="s">
        <v>55</v>
      </c>
      <c r="J37" s="3" t="s">
        <v>63</v>
      </c>
      <c r="K37" s="3" t="s">
        <v>185</v>
      </c>
      <c r="L37" s="3" t="s">
        <v>186</v>
      </c>
      <c r="M37" s="3">
        <v>1</v>
      </c>
      <c r="N37" s="3" t="s">
        <v>26</v>
      </c>
      <c r="O37" s="3">
        <v>9000</v>
      </c>
      <c r="P37" s="4">
        <v>41799</v>
      </c>
      <c r="Q37" s="3" t="s">
        <v>27</v>
      </c>
      <c r="R37" s="3" t="s">
        <v>187</v>
      </c>
    </row>
    <row r="38" spans="1:18" ht="27.75">
      <c r="A38" s="5">
        <v>32</v>
      </c>
      <c r="B38" s="5" t="str">
        <f>"201900088361"</f>
        <v>201900088361</v>
      </c>
      <c r="C38" s="5">
        <v>119885</v>
      </c>
      <c r="D38" s="5" t="s">
        <v>188</v>
      </c>
      <c r="E38" s="5">
        <v>20537379198</v>
      </c>
      <c r="F38" s="5" t="s">
        <v>45</v>
      </c>
      <c r="G38" s="5" t="s">
        <v>46</v>
      </c>
      <c r="H38" s="5" t="s">
        <v>22</v>
      </c>
      <c r="I38" s="5" t="s">
        <v>22</v>
      </c>
      <c r="J38" s="5" t="s">
        <v>47</v>
      </c>
      <c r="K38" s="5" t="s">
        <v>189</v>
      </c>
      <c r="L38" s="5" t="s">
        <v>190</v>
      </c>
      <c r="M38" s="5">
        <v>1</v>
      </c>
      <c r="N38" s="5" t="s">
        <v>26</v>
      </c>
      <c r="O38" s="5">
        <v>10000</v>
      </c>
      <c r="P38" s="6">
        <v>43621</v>
      </c>
      <c r="Q38" s="5" t="s">
        <v>27</v>
      </c>
      <c r="R38" s="5" t="s">
        <v>50</v>
      </c>
    </row>
    <row r="39" spans="1:18" ht="13.5">
      <c r="A39" s="3">
        <v>33</v>
      </c>
      <c r="B39" s="3" t="str">
        <f>"201900088836"</f>
        <v>201900088836</v>
      </c>
      <c r="C39" s="3">
        <v>119723</v>
      </c>
      <c r="D39" s="3" t="s">
        <v>191</v>
      </c>
      <c r="E39" s="3">
        <v>20600793340</v>
      </c>
      <c r="F39" s="3" t="s">
        <v>192</v>
      </c>
      <c r="G39" s="3" t="s">
        <v>193</v>
      </c>
      <c r="H39" s="3" t="s">
        <v>22</v>
      </c>
      <c r="I39" s="3" t="s">
        <v>22</v>
      </c>
      <c r="J39" s="3" t="s">
        <v>47</v>
      </c>
      <c r="K39" s="3" t="s">
        <v>194</v>
      </c>
      <c r="L39" s="3" t="s">
        <v>195</v>
      </c>
      <c r="M39" s="3">
        <v>1</v>
      </c>
      <c r="N39" s="3" t="s">
        <v>26</v>
      </c>
      <c r="O39" s="3">
        <v>9000</v>
      </c>
      <c r="P39" s="4">
        <v>43628</v>
      </c>
      <c r="Q39" s="3" t="s">
        <v>27</v>
      </c>
      <c r="R39" s="3" t="s">
        <v>196</v>
      </c>
    </row>
    <row r="40" spans="1:18" ht="13.5">
      <c r="A40" s="5">
        <v>34</v>
      </c>
      <c r="B40" s="5" t="str">
        <f>"201700093514"</f>
        <v>201700093514</v>
      </c>
      <c r="C40" s="5">
        <v>128689</v>
      </c>
      <c r="D40" s="5" t="s">
        <v>197</v>
      </c>
      <c r="E40" s="5">
        <v>20390386924</v>
      </c>
      <c r="F40" s="5" t="s">
        <v>198</v>
      </c>
      <c r="G40" s="5" t="s">
        <v>199</v>
      </c>
      <c r="H40" s="5" t="s">
        <v>22</v>
      </c>
      <c r="I40" s="5" t="s">
        <v>22</v>
      </c>
      <c r="J40" s="5" t="s">
        <v>23</v>
      </c>
      <c r="K40" s="5" t="s">
        <v>200</v>
      </c>
      <c r="L40" s="5" t="s">
        <v>201</v>
      </c>
      <c r="M40" s="5">
        <v>1</v>
      </c>
      <c r="N40" s="5" t="s">
        <v>26</v>
      </c>
      <c r="O40" s="5">
        <v>11000</v>
      </c>
      <c r="P40" s="6">
        <v>42901</v>
      </c>
      <c r="Q40" s="5" t="s">
        <v>27</v>
      </c>
      <c r="R40" s="5" t="s">
        <v>202</v>
      </c>
    </row>
    <row r="41" spans="1:18" ht="13.5">
      <c r="A41" s="3">
        <v>35</v>
      </c>
      <c r="B41" s="3" t="str">
        <f>"201900075054"</f>
        <v>201900075054</v>
      </c>
      <c r="C41" s="3">
        <v>143059</v>
      </c>
      <c r="D41" s="3" t="s">
        <v>203</v>
      </c>
      <c r="E41" s="3">
        <v>20554329706</v>
      </c>
      <c r="F41" s="3" t="s">
        <v>38</v>
      </c>
      <c r="G41" s="3" t="s">
        <v>204</v>
      </c>
      <c r="H41" s="3" t="s">
        <v>40</v>
      </c>
      <c r="I41" s="3" t="s">
        <v>41</v>
      </c>
      <c r="J41" s="3" t="s">
        <v>41</v>
      </c>
      <c r="K41" s="3" t="s">
        <v>205</v>
      </c>
      <c r="L41" s="3"/>
      <c r="M41" s="3">
        <v>1</v>
      </c>
      <c r="N41" s="3" t="s">
        <v>26</v>
      </c>
      <c r="O41" s="3">
        <v>3500</v>
      </c>
      <c r="P41" s="4">
        <v>43600</v>
      </c>
      <c r="Q41" s="3" t="s">
        <v>27</v>
      </c>
      <c r="R41" s="3" t="s">
        <v>206</v>
      </c>
    </row>
    <row r="42" spans="1:18" ht="13.5">
      <c r="A42" s="5">
        <v>36</v>
      </c>
      <c r="B42" s="5" t="str">
        <f>"201600162281"</f>
        <v>201600162281</v>
      </c>
      <c r="C42" s="5">
        <v>83562</v>
      </c>
      <c r="D42" s="5" t="s">
        <v>207</v>
      </c>
      <c r="E42" s="5">
        <v>20531357907</v>
      </c>
      <c r="F42" s="5" t="s">
        <v>208</v>
      </c>
      <c r="G42" s="5" t="s">
        <v>209</v>
      </c>
      <c r="H42" s="5" t="s">
        <v>40</v>
      </c>
      <c r="I42" s="5" t="s">
        <v>41</v>
      </c>
      <c r="J42" s="5" t="s">
        <v>41</v>
      </c>
      <c r="K42" s="5" t="s">
        <v>210</v>
      </c>
      <c r="L42" s="5" t="s">
        <v>211</v>
      </c>
      <c r="M42" s="5">
        <v>1</v>
      </c>
      <c r="N42" s="5" t="s">
        <v>26</v>
      </c>
      <c r="O42" s="5">
        <v>9400</v>
      </c>
      <c r="P42" s="6">
        <v>42682</v>
      </c>
      <c r="Q42" s="5" t="s">
        <v>27</v>
      </c>
      <c r="R42" s="5" t="s">
        <v>212</v>
      </c>
    </row>
    <row r="43" spans="1:18" ht="13.5">
      <c r="A43" s="3">
        <v>37</v>
      </c>
      <c r="B43" s="3" t="str">
        <f>"201900079706"</f>
        <v>201900079706</v>
      </c>
      <c r="C43" s="3">
        <v>143195</v>
      </c>
      <c r="D43" s="3" t="s">
        <v>213</v>
      </c>
      <c r="E43" s="3">
        <v>20432552072</v>
      </c>
      <c r="F43" s="3" t="s">
        <v>214</v>
      </c>
      <c r="G43" s="3" t="s">
        <v>215</v>
      </c>
      <c r="H43" s="3" t="s">
        <v>22</v>
      </c>
      <c r="I43" s="3" t="s">
        <v>22</v>
      </c>
      <c r="J43" s="3" t="s">
        <v>47</v>
      </c>
      <c r="K43" s="3" t="s">
        <v>216</v>
      </c>
      <c r="L43" s="3" t="s">
        <v>217</v>
      </c>
      <c r="M43" s="3">
        <v>1</v>
      </c>
      <c r="N43" s="3" t="s">
        <v>26</v>
      </c>
      <c r="O43" s="3">
        <v>11200</v>
      </c>
      <c r="P43" s="4">
        <v>43605</v>
      </c>
      <c r="Q43" s="3" t="s">
        <v>27</v>
      </c>
      <c r="R43" s="3" t="s">
        <v>218</v>
      </c>
    </row>
    <row r="44" spans="1:18" ht="13.5">
      <c r="A44" s="5">
        <v>38</v>
      </c>
      <c r="B44" s="5" t="str">
        <f>"201900079708"</f>
        <v>201900079708</v>
      </c>
      <c r="C44" s="5">
        <v>143197</v>
      </c>
      <c r="D44" s="5" t="s">
        <v>219</v>
      </c>
      <c r="E44" s="5">
        <v>20432552072</v>
      </c>
      <c r="F44" s="5" t="s">
        <v>214</v>
      </c>
      <c r="G44" s="5" t="s">
        <v>220</v>
      </c>
      <c r="H44" s="5" t="s">
        <v>22</v>
      </c>
      <c r="I44" s="5" t="s">
        <v>22</v>
      </c>
      <c r="J44" s="5" t="s">
        <v>47</v>
      </c>
      <c r="K44" s="5" t="s">
        <v>221</v>
      </c>
      <c r="L44" s="5" t="s">
        <v>222</v>
      </c>
      <c r="M44" s="5">
        <v>1</v>
      </c>
      <c r="N44" s="5" t="s">
        <v>26</v>
      </c>
      <c r="O44" s="5">
        <v>11200</v>
      </c>
      <c r="P44" s="6">
        <v>43605</v>
      </c>
      <c r="Q44" s="5" t="s">
        <v>27</v>
      </c>
      <c r="R44" s="5" t="s">
        <v>218</v>
      </c>
    </row>
    <row r="45" spans="1:18" ht="13.5">
      <c r="A45" s="3">
        <v>39</v>
      </c>
      <c r="B45" s="3" t="str">
        <f>"201900079702"</f>
        <v>201900079702</v>
      </c>
      <c r="C45" s="3">
        <v>143193</v>
      </c>
      <c r="D45" s="3" t="s">
        <v>223</v>
      </c>
      <c r="E45" s="3">
        <v>20432552072</v>
      </c>
      <c r="F45" s="3" t="s">
        <v>214</v>
      </c>
      <c r="G45" s="3" t="s">
        <v>220</v>
      </c>
      <c r="H45" s="3" t="s">
        <v>22</v>
      </c>
      <c r="I45" s="3" t="s">
        <v>22</v>
      </c>
      <c r="J45" s="3" t="s">
        <v>47</v>
      </c>
      <c r="K45" s="3" t="s">
        <v>224</v>
      </c>
      <c r="L45" s="3" t="s">
        <v>225</v>
      </c>
      <c r="M45" s="3">
        <v>1</v>
      </c>
      <c r="N45" s="3" t="s">
        <v>26</v>
      </c>
      <c r="O45" s="3">
        <v>11200</v>
      </c>
      <c r="P45" s="4">
        <v>43606</v>
      </c>
      <c r="Q45" s="3" t="s">
        <v>27</v>
      </c>
      <c r="R45" s="3" t="s">
        <v>218</v>
      </c>
    </row>
    <row r="46" spans="1:18" ht="13.5">
      <c r="A46" s="5">
        <v>40</v>
      </c>
      <c r="B46" s="5" t="str">
        <f>"201600095526"</f>
        <v>201600095526</v>
      </c>
      <c r="C46" s="5">
        <v>122412</v>
      </c>
      <c r="D46" s="5" t="s">
        <v>226</v>
      </c>
      <c r="E46" s="5">
        <v>20554329706</v>
      </c>
      <c r="F46" s="5" t="s">
        <v>38</v>
      </c>
      <c r="G46" s="5" t="s">
        <v>227</v>
      </c>
      <c r="H46" s="5" t="s">
        <v>40</v>
      </c>
      <c r="I46" s="5" t="s">
        <v>41</v>
      </c>
      <c r="J46" s="5" t="s">
        <v>41</v>
      </c>
      <c r="K46" s="5" t="s">
        <v>228</v>
      </c>
      <c r="L46" s="5"/>
      <c r="M46" s="5">
        <v>2</v>
      </c>
      <c r="N46" s="5" t="s">
        <v>26</v>
      </c>
      <c r="O46" s="5">
        <v>3000</v>
      </c>
      <c r="P46" s="6">
        <v>42549</v>
      </c>
      <c r="Q46" s="5" t="s">
        <v>27</v>
      </c>
      <c r="R46" s="5" t="s">
        <v>43</v>
      </c>
    </row>
    <row r="47" spans="1:18" ht="13.5">
      <c r="A47" s="3">
        <v>41</v>
      </c>
      <c r="B47" s="3" t="str">
        <f>"201900079701"</f>
        <v>201900079701</v>
      </c>
      <c r="C47" s="3">
        <v>143194</v>
      </c>
      <c r="D47" s="3" t="s">
        <v>229</v>
      </c>
      <c r="E47" s="3">
        <v>20432552072</v>
      </c>
      <c r="F47" s="3" t="s">
        <v>214</v>
      </c>
      <c r="G47" s="3" t="s">
        <v>220</v>
      </c>
      <c r="H47" s="3" t="s">
        <v>22</v>
      </c>
      <c r="I47" s="3" t="s">
        <v>22</v>
      </c>
      <c r="J47" s="3" t="s">
        <v>47</v>
      </c>
      <c r="K47" s="3" t="s">
        <v>230</v>
      </c>
      <c r="L47" s="3" t="s">
        <v>231</v>
      </c>
      <c r="M47" s="3">
        <v>1</v>
      </c>
      <c r="N47" s="3" t="s">
        <v>26</v>
      </c>
      <c r="O47" s="3">
        <v>11200</v>
      </c>
      <c r="P47" s="4">
        <v>43606</v>
      </c>
      <c r="Q47" s="3" t="s">
        <v>27</v>
      </c>
      <c r="R47" s="3" t="s">
        <v>218</v>
      </c>
    </row>
    <row r="48" spans="1:18" ht="13.5">
      <c r="A48" s="5">
        <v>42</v>
      </c>
      <c r="B48" s="5" t="str">
        <f>"201500062726"</f>
        <v>201500062726</v>
      </c>
      <c r="C48" s="5">
        <v>114816</v>
      </c>
      <c r="D48" s="5" t="s">
        <v>232</v>
      </c>
      <c r="E48" s="5">
        <v>20168702346</v>
      </c>
      <c r="F48" s="5" t="s">
        <v>233</v>
      </c>
      <c r="G48" s="5" t="s">
        <v>234</v>
      </c>
      <c r="H48" s="5" t="s">
        <v>54</v>
      </c>
      <c r="I48" s="5" t="s">
        <v>55</v>
      </c>
      <c r="J48" s="5" t="s">
        <v>56</v>
      </c>
      <c r="K48" s="5" t="s">
        <v>235</v>
      </c>
      <c r="L48" s="5"/>
      <c r="M48" s="5">
        <v>1</v>
      </c>
      <c r="N48" s="5" t="s">
        <v>26</v>
      </c>
      <c r="O48" s="5">
        <v>8000</v>
      </c>
      <c r="P48" s="6">
        <v>42148</v>
      </c>
      <c r="Q48" s="5" t="s">
        <v>27</v>
      </c>
      <c r="R48" s="5" t="s">
        <v>129</v>
      </c>
    </row>
    <row r="49" spans="1:18" ht="13.5">
      <c r="A49" s="3">
        <v>43</v>
      </c>
      <c r="B49" s="3" t="str">
        <f>"201500034032"</f>
        <v>201500034032</v>
      </c>
      <c r="C49" s="3">
        <v>114446</v>
      </c>
      <c r="D49" s="3" t="s">
        <v>236</v>
      </c>
      <c r="E49" s="3">
        <v>20105499061</v>
      </c>
      <c r="F49" s="3" t="s">
        <v>147</v>
      </c>
      <c r="G49" s="3" t="s">
        <v>148</v>
      </c>
      <c r="H49" s="3" t="s">
        <v>54</v>
      </c>
      <c r="I49" s="3" t="s">
        <v>55</v>
      </c>
      <c r="J49" s="3" t="s">
        <v>56</v>
      </c>
      <c r="K49" s="3" t="s">
        <v>237</v>
      </c>
      <c r="L49" s="3"/>
      <c r="M49" s="3">
        <v>1</v>
      </c>
      <c r="N49" s="3" t="s">
        <v>26</v>
      </c>
      <c r="O49" s="3">
        <v>4000</v>
      </c>
      <c r="P49" s="4">
        <v>42085</v>
      </c>
      <c r="Q49" s="3" t="s">
        <v>27</v>
      </c>
      <c r="R49" s="3" t="s">
        <v>150</v>
      </c>
    </row>
    <row r="50" spans="1:18" ht="13.5">
      <c r="A50" s="5">
        <v>44</v>
      </c>
      <c r="B50" s="5" t="str">
        <f>"201900102659"</f>
        <v>201900102659</v>
      </c>
      <c r="C50" s="5">
        <v>144876</v>
      </c>
      <c r="D50" s="5" t="s">
        <v>238</v>
      </c>
      <c r="E50" s="5">
        <v>20601150809</v>
      </c>
      <c r="F50" s="5" t="s">
        <v>239</v>
      </c>
      <c r="G50" s="5" t="s">
        <v>240</v>
      </c>
      <c r="H50" s="5" t="s">
        <v>162</v>
      </c>
      <c r="I50" s="5" t="s">
        <v>241</v>
      </c>
      <c r="J50" s="5" t="s">
        <v>242</v>
      </c>
      <c r="K50" s="5" t="s">
        <v>243</v>
      </c>
      <c r="L50" s="5" t="s">
        <v>244</v>
      </c>
      <c r="M50" s="5">
        <v>1</v>
      </c>
      <c r="N50" s="5" t="s">
        <v>26</v>
      </c>
      <c r="O50" s="5">
        <v>10000</v>
      </c>
      <c r="P50" s="6">
        <v>43642</v>
      </c>
      <c r="Q50" s="5" t="s">
        <v>27</v>
      </c>
      <c r="R50" s="5" t="s">
        <v>245</v>
      </c>
    </row>
    <row r="51" spans="1:18" ht="13.5">
      <c r="A51" s="3">
        <v>45</v>
      </c>
      <c r="B51" s="3" t="str">
        <f>"201400014848"</f>
        <v>201400014848</v>
      </c>
      <c r="C51" s="3">
        <v>107367</v>
      </c>
      <c r="D51" s="3" t="s">
        <v>246</v>
      </c>
      <c r="E51" s="3">
        <v>20167700277</v>
      </c>
      <c r="F51" s="3" t="s">
        <v>89</v>
      </c>
      <c r="G51" s="3" t="s">
        <v>90</v>
      </c>
      <c r="H51" s="3" t="s">
        <v>54</v>
      </c>
      <c r="I51" s="3" t="s">
        <v>55</v>
      </c>
      <c r="J51" s="3" t="s">
        <v>56</v>
      </c>
      <c r="K51" s="3" t="s">
        <v>247</v>
      </c>
      <c r="L51" s="3" t="s">
        <v>248</v>
      </c>
      <c r="M51" s="3">
        <v>1</v>
      </c>
      <c r="N51" s="3" t="s">
        <v>26</v>
      </c>
      <c r="O51" s="3">
        <v>9090</v>
      </c>
      <c r="P51" s="4">
        <v>41678</v>
      </c>
      <c r="Q51" s="3" t="s">
        <v>27</v>
      </c>
      <c r="R51" s="3" t="s">
        <v>92</v>
      </c>
    </row>
    <row r="52" spans="1:18" ht="13.5">
      <c r="A52" s="5">
        <v>46</v>
      </c>
      <c r="B52" s="5" t="str">
        <f>"201600095529"</f>
        <v>201600095529</v>
      </c>
      <c r="C52" s="5">
        <v>122409</v>
      </c>
      <c r="D52" s="5" t="s">
        <v>249</v>
      </c>
      <c r="E52" s="5">
        <v>20554329706</v>
      </c>
      <c r="F52" s="5" t="s">
        <v>38</v>
      </c>
      <c r="G52" s="5" t="s">
        <v>227</v>
      </c>
      <c r="H52" s="5" t="s">
        <v>40</v>
      </c>
      <c r="I52" s="5" t="s">
        <v>41</v>
      </c>
      <c r="J52" s="5" t="s">
        <v>41</v>
      </c>
      <c r="K52" s="5" t="s">
        <v>250</v>
      </c>
      <c r="L52" s="5"/>
      <c r="M52" s="5">
        <v>2</v>
      </c>
      <c r="N52" s="5" t="s">
        <v>26</v>
      </c>
      <c r="O52" s="5">
        <v>3000</v>
      </c>
      <c r="P52" s="6">
        <v>42549</v>
      </c>
      <c r="Q52" s="5" t="s">
        <v>27</v>
      </c>
      <c r="R52" s="5" t="s">
        <v>43</v>
      </c>
    </row>
    <row r="53" spans="1:18" ht="13.5">
      <c r="A53" s="3">
        <v>47</v>
      </c>
      <c r="B53" s="3" t="str">
        <f>"201700004161"</f>
        <v>201700004161</v>
      </c>
      <c r="C53" s="3">
        <v>92926</v>
      </c>
      <c r="D53" s="3" t="s">
        <v>251</v>
      </c>
      <c r="E53" s="3">
        <v>20551166016</v>
      </c>
      <c r="F53" s="3" t="s">
        <v>252</v>
      </c>
      <c r="G53" s="3" t="s">
        <v>253</v>
      </c>
      <c r="H53" s="3" t="s">
        <v>22</v>
      </c>
      <c r="I53" s="3" t="s">
        <v>22</v>
      </c>
      <c r="J53" s="3" t="s">
        <v>47</v>
      </c>
      <c r="K53" s="3" t="s">
        <v>254</v>
      </c>
      <c r="L53" s="3" t="s">
        <v>255</v>
      </c>
      <c r="M53" s="3">
        <v>1</v>
      </c>
      <c r="N53" s="3" t="s">
        <v>26</v>
      </c>
      <c r="O53" s="3">
        <v>9000</v>
      </c>
      <c r="P53" s="4">
        <v>42746</v>
      </c>
      <c r="Q53" s="3" t="s">
        <v>27</v>
      </c>
      <c r="R53" s="3" t="s">
        <v>256</v>
      </c>
    </row>
    <row r="54" spans="1:18" ht="13.5">
      <c r="A54" s="5">
        <v>48</v>
      </c>
      <c r="B54" s="5" t="str">
        <f>"201800209804"</f>
        <v>201800209804</v>
      </c>
      <c r="C54" s="5">
        <v>101556</v>
      </c>
      <c r="D54" s="5" t="s">
        <v>257</v>
      </c>
      <c r="E54" s="5">
        <v>20160161337</v>
      </c>
      <c r="F54" s="5" t="s">
        <v>258</v>
      </c>
      <c r="G54" s="5" t="s">
        <v>259</v>
      </c>
      <c r="H54" s="5" t="s">
        <v>260</v>
      </c>
      <c r="I54" s="5" t="s">
        <v>261</v>
      </c>
      <c r="J54" s="5" t="s">
        <v>262</v>
      </c>
      <c r="K54" s="5" t="s">
        <v>263</v>
      </c>
      <c r="L54" s="5" t="s">
        <v>264</v>
      </c>
      <c r="M54" s="5">
        <v>3</v>
      </c>
      <c r="N54" s="5" t="s">
        <v>26</v>
      </c>
      <c r="O54" s="5">
        <v>9000</v>
      </c>
      <c r="P54" s="6">
        <v>43452</v>
      </c>
      <c r="Q54" s="5" t="s">
        <v>27</v>
      </c>
      <c r="R54" s="5" t="s">
        <v>265</v>
      </c>
    </row>
    <row r="55" spans="1:18" ht="13.5">
      <c r="A55" s="3">
        <v>49</v>
      </c>
      <c r="B55" s="3" t="str">
        <f>"201800202815"</f>
        <v>201800202815</v>
      </c>
      <c r="C55" s="3">
        <v>127847</v>
      </c>
      <c r="D55" s="3" t="s">
        <v>266</v>
      </c>
      <c r="E55" s="3">
        <v>20555650311</v>
      </c>
      <c r="F55" s="3" t="s">
        <v>267</v>
      </c>
      <c r="G55" s="3" t="s">
        <v>268</v>
      </c>
      <c r="H55" s="3" t="s">
        <v>40</v>
      </c>
      <c r="I55" s="3" t="s">
        <v>41</v>
      </c>
      <c r="J55" s="3" t="s">
        <v>41</v>
      </c>
      <c r="K55" s="3" t="s">
        <v>269</v>
      </c>
      <c r="L55" s="3" t="s">
        <v>270</v>
      </c>
      <c r="M55" s="3">
        <v>1</v>
      </c>
      <c r="N55" s="3" t="s">
        <v>26</v>
      </c>
      <c r="O55" s="3">
        <v>9800</v>
      </c>
      <c r="P55" s="4">
        <v>43444</v>
      </c>
      <c r="Q55" s="3" t="s">
        <v>27</v>
      </c>
      <c r="R55" s="3" t="s">
        <v>271</v>
      </c>
    </row>
    <row r="56" spans="1:18" ht="13.5">
      <c r="A56" s="5">
        <v>50</v>
      </c>
      <c r="B56" s="5" t="str">
        <f>"202000042918"</f>
        <v>202000042918</v>
      </c>
      <c r="C56" s="5">
        <v>105827</v>
      </c>
      <c r="D56" s="5" t="s">
        <v>272</v>
      </c>
      <c r="E56" s="5">
        <v>20102423985</v>
      </c>
      <c r="F56" s="5" t="s">
        <v>273</v>
      </c>
      <c r="G56" s="5" t="s">
        <v>274</v>
      </c>
      <c r="H56" s="5" t="s">
        <v>54</v>
      </c>
      <c r="I56" s="5" t="s">
        <v>55</v>
      </c>
      <c r="J56" s="5" t="s">
        <v>275</v>
      </c>
      <c r="K56" s="5" t="s">
        <v>276</v>
      </c>
      <c r="L56" s="5" t="s">
        <v>277</v>
      </c>
      <c r="M56" s="5">
        <v>2</v>
      </c>
      <c r="N56" s="5" t="s">
        <v>26</v>
      </c>
      <c r="O56" s="5">
        <v>8400</v>
      </c>
      <c r="P56" s="6">
        <v>43903</v>
      </c>
      <c r="Q56" s="5" t="s">
        <v>27</v>
      </c>
      <c r="R56" s="5" t="s">
        <v>278</v>
      </c>
    </row>
    <row r="57" spans="1:18" ht="27.75">
      <c r="A57" s="3">
        <v>51</v>
      </c>
      <c r="B57" s="3" t="str">
        <f>"201800027596"</f>
        <v>201800027596</v>
      </c>
      <c r="C57" s="3">
        <v>134591</v>
      </c>
      <c r="D57" s="3" t="s">
        <v>279</v>
      </c>
      <c r="E57" s="3">
        <v>20538570436</v>
      </c>
      <c r="F57" s="3" t="s">
        <v>280</v>
      </c>
      <c r="G57" s="3" t="s">
        <v>281</v>
      </c>
      <c r="H57" s="3" t="s">
        <v>54</v>
      </c>
      <c r="I57" s="3" t="s">
        <v>55</v>
      </c>
      <c r="J57" s="3" t="s">
        <v>56</v>
      </c>
      <c r="K57" s="3" t="s">
        <v>282</v>
      </c>
      <c r="L57" s="3"/>
      <c r="M57" s="3">
        <v>1</v>
      </c>
      <c r="N57" s="3" t="s">
        <v>26</v>
      </c>
      <c r="O57" s="3">
        <v>4200</v>
      </c>
      <c r="P57" s="4">
        <v>43152</v>
      </c>
      <c r="Q57" s="3" t="s">
        <v>27</v>
      </c>
      <c r="R57" s="3" t="s">
        <v>283</v>
      </c>
    </row>
    <row r="58" spans="1:18" ht="13.5">
      <c r="A58" s="5">
        <v>52</v>
      </c>
      <c r="B58" s="5" t="str">
        <f>"201400002269"</f>
        <v>201400002269</v>
      </c>
      <c r="C58" s="5">
        <v>107389</v>
      </c>
      <c r="D58" s="5" t="s">
        <v>284</v>
      </c>
      <c r="E58" s="5">
        <v>20167700277</v>
      </c>
      <c r="F58" s="5" t="s">
        <v>89</v>
      </c>
      <c r="G58" s="5" t="s">
        <v>90</v>
      </c>
      <c r="H58" s="5" t="s">
        <v>54</v>
      </c>
      <c r="I58" s="5" t="s">
        <v>55</v>
      </c>
      <c r="J58" s="5" t="s">
        <v>56</v>
      </c>
      <c r="K58" s="5" t="s">
        <v>285</v>
      </c>
      <c r="L58" s="5" t="s">
        <v>286</v>
      </c>
      <c r="M58" s="5">
        <v>1</v>
      </c>
      <c r="N58" s="5" t="s">
        <v>26</v>
      </c>
      <c r="O58" s="5">
        <v>9500</v>
      </c>
      <c r="P58" s="6">
        <v>41651</v>
      </c>
      <c r="Q58" s="5" t="s">
        <v>27</v>
      </c>
      <c r="R58" s="5" t="s">
        <v>92</v>
      </c>
    </row>
    <row r="59" spans="1:18" ht="13.5">
      <c r="A59" s="3">
        <v>53</v>
      </c>
      <c r="B59" s="3" t="str">
        <f>"201900033105"</f>
        <v>201900033105</v>
      </c>
      <c r="C59" s="3">
        <v>110691</v>
      </c>
      <c r="D59" s="3" t="s">
        <v>287</v>
      </c>
      <c r="E59" s="3">
        <v>20167700277</v>
      </c>
      <c r="F59" s="3" t="s">
        <v>288</v>
      </c>
      <c r="G59" s="3" t="s">
        <v>289</v>
      </c>
      <c r="H59" s="3" t="s">
        <v>54</v>
      </c>
      <c r="I59" s="3" t="s">
        <v>55</v>
      </c>
      <c r="J59" s="3" t="s">
        <v>56</v>
      </c>
      <c r="K59" s="3" t="s">
        <v>290</v>
      </c>
      <c r="L59" s="3" t="s">
        <v>291</v>
      </c>
      <c r="M59" s="3">
        <v>1</v>
      </c>
      <c r="N59" s="3" t="s">
        <v>26</v>
      </c>
      <c r="O59" s="3">
        <v>9000</v>
      </c>
      <c r="P59" s="4">
        <v>43527</v>
      </c>
      <c r="Q59" s="3" t="s">
        <v>27</v>
      </c>
      <c r="R59" s="3" t="s">
        <v>92</v>
      </c>
    </row>
    <row r="60" spans="1:18" ht="13.5">
      <c r="A60" s="5">
        <v>54</v>
      </c>
      <c r="B60" s="5" t="str">
        <f>"201400000808"</f>
        <v>201400000808</v>
      </c>
      <c r="C60" s="5">
        <v>107326</v>
      </c>
      <c r="D60" s="5" t="s">
        <v>292</v>
      </c>
      <c r="E60" s="5">
        <v>20105499061</v>
      </c>
      <c r="F60" s="5" t="s">
        <v>147</v>
      </c>
      <c r="G60" s="5" t="s">
        <v>293</v>
      </c>
      <c r="H60" s="5" t="s">
        <v>54</v>
      </c>
      <c r="I60" s="5" t="s">
        <v>55</v>
      </c>
      <c r="J60" s="5" t="s">
        <v>56</v>
      </c>
      <c r="K60" s="5" t="s">
        <v>294</v>
      </c>
      <c r="L60" s="5" t="s">
        <v>295</v>
      </c>
      <c r="M60" s="5">
        <v>1</v>
      </c>
      <c r="N60" s="5" t="s">
        <v>26</v>
      </c>
      <c r="O60" s="5">
        <v>9500</v>
      </c>
      <c r="P60" s="6">
        <v>41647</v>
      </c>
      <c r="Q60" s="5" t="s">
        <v>27</v>
      </c>
      <c r="R60" s="5" t="s">
        <v>296</v>
      </c>
    </row>
    <row r="61" spans="1:18" ht="13.5">
      <c r="A61" s="3">
        <v>55</v>
      </c>
      <c r="B61" s="3" t="str">
        <f>"201700110402"</f>
        <v>201700110402</v>
      </c>
      <c r="C61" s="3">
        <v>98047</v>
      </c>
      <c r="D61" s="3" t="s">
        <v>297</v>
      </c>
      <c r="E61" s="3">
        <v>20167700277</v>
      </c>
      <c r="F61" s="3" t="s">
        <v>89</v>
      </c>
      <c r="G61" s="3" t="s">
        <v>90</v>
      </c>
      <c r="H61" s="3" t="s">
        <v>54</v>
      </c>
      <c r="I61" s="3" t="s">
        <v>55</v>
      </c>
      <c r="J61" s="3" t="s">
        <v>56</v>
      </c>
      <c r="K61" s="3" t="s">
        <v>298</v>
      </c>
      <c r="L61" s="3" t="s">
        <v>299</v>
      </c>
      <c r="M61" s="3">
        <v>1</v>
      </c>
      <c r="N61" s="3" t="s">
        <v>26</v>
      </c>
      <c r="O61" s="3">
        <v>9500</v>
      </c>
      <c r="P61" s="4">
        <v>42931</v>
      </c>
      <c r="Q61" s="3" t="s">
        <v>27</v>
      </c>
      <c r="R61" s="3" t="s">
        <v>92</v>
      </c>
    </row>
    <row r="62" spans="1:18" ht="27.75">
      <c r="A62" s="5">
        <v>56</v>
      </c>
      <c r="B62" s="5" t="str">
        <f>"201700013274"</f>
        <v>201700013274</v>
      </c>
      <c r="C62" s="5">
        <v>126263</v>
      </c>
      <c r="D62" s="5" t="s">
        <v>300</v>
      </c>
      <c r="E62" s="5">
        <v>20553717842</v>
      </c>
      <c r="F62" s="5" t="s">
        <v>301</v>
      </c>
      <c r="G62" s="5" t="s">
        <v>302</v>
      </c>
      <c r="H62" s="5" t="s">
        <v>22</v>
      </c>
      <c r="I62" s="5" t="s">
        <v>22</v>
      </c>
      <c r="J62" s="5" t="s">
        <v>47</v>
      </c>
      <c r="K62" s="5" t="s">
        <v>303</v>
      </c>
      <c r="L62" s="5" t="s">
        <v>304</v>
      </c>
      <c r="M62" s="5">
        <v>1</v>
      </c>
      <c r="N62" s="5" t="s">
        <v>26</v>
      </c>
      <c r="O62" s="5">
        <v>9000</v>
      </c>
      <c r="P62" s="6">
        <v>42761</v>
      </c>
      <c r="Q62" s="5" t="s">
        <v>27</v>
      </c>
      <c r="R62" s="5" t="s">
        <v>305</v>
      </c>
    </row>
    <row r="63" spans="1:18" ht="13.5">
      <c r="A63" s="3">
        <v>57</v>
      </c>
      <c r="B63" s="3" t="str">
        <f>"201700122026"</f>
        <v>201700122026</v>
      </c>
      <c r="C63" s="3">
        <v>112595</v>
      </c>
      <c r="D63" s="3" t="s">
        <v>306</v>
      </c>
      <c r="E63" s="3">
        <v>20525663800</v>
      </c>
      <c r="F63" s="3" t="s">
        <v>307</v>
      </c>
      <c r="G63" s="3" t="s">
        <v>308</v>
      </c>
      <c r="H63" s="3" t="s">
        <v>54</v>
      </c>
      <c r="I63" s="3" t="s">
        <v>55</v>
      </c>
      <c r="J63" s="3" t="s">
        <v>56</v>
      </c>
      <c r="K63" s="3" t="s">
        <v>309</v>
      </c>
      <c r="L63" s="3" t="s">
        <v>310</v>
      </c>
      <c r="M63" s="3">
        <v>1</v>
      </c>
      <c r="N63" s="3" t="s">
        <v>26</v>
      </c>
      <c r="O63" s="3">
        <v>10500</v>
      </c>
      <c r="P63" s="4">
        <v>42950</v>
      </c>
      <c r="Q63" s="3" t="s">
        <v>27</v>
      </c>
      <c r="R63" s="3" t="s">
        <v>311</v>
      </c>
    </row>
    <row r="64" spans="1:18" ht="27.75">
      <c r="A64" s="5">
        <v>58</v>
      </c>
      <c r="B64" s="5" t="str">
        <f>"201400113830"</f>
        <v>201400113830</v>
      </c>
      <c r="C64" s="5">
        <v>110635</v>
      </c>
      <c r="D64" s="5" t="s">
        <v>312</v>
      </c>
      <c r="E64" s="5">
        <v>20161354377</v>
      </c>
      <c r="F64" s="5" t="s">
        <v>313</v>
      </c>
      <c r="G64" s="5" t="s">
        <v>314</v>
      </c>
      <c r="H64" s="5" t="s">
        <v>54</v>
      </c>
      <c r="I64" s="5" t="s">
        <v>55</v>
      </c>
      <c r="J64" s="5" t="s">
        <v>63</v>
      </c>
      <c r="K64" s="5" t="s">
        <v>315</v>
      </c>
      <c r="L64" s="5" t="s">
        <v>316</v>
      </c>
      <c r="M64" s="5">
        <v>1</v>
      </c>
      <c r="N64" s="5" t="s">
        <v>26</v>
      </c>
      <c r="O64" s="5">
        <v>9000</v>
      </c>
      <c r="P64" s="6">
        <v>41896</v>
      </c>
      <c r="Q64" s="5" t="s">
        <v>27</v>
      </c>
      <c r="R64" s="5" t="s">
        <v>187</v>
      </c>
    </row>
    <row r="65" spans="1:18" ht="27.75">
      <c r="A65" s="3">
        <v>59</v>
      </c>
      <c r="B65" s="3" t="str">
        <f>"201400044443"</f>
        <v>201400044443</v>
      </c>
      <c r="C65" s="3">
        <v>108329</v>
      </c>
      <c r="D65" s="3" t="s">
        <v>317</v>
      </c>
      <c r="E65" s="3">
        <v>20161354377</v>
      </c>
      <c r="F65" s="3" t="s">
        <v>313</v>
      </c>
      <c r="G65" s="3" t="s">
        <v>318</v>
      </c>
      <c r="H65" s="3" t="s">
        <v>54</v>
      </c>
      <c r="I65" s="3" t="s">
        <v>55</v>
      </c>
      <c r="J65" s="3" t="s">
        <v>63</v>
      </c>
      <c r="K65" s="3" t="s">
        <v>319</v>
      </c>
      <c r="L65" s="3" t="s">
        <v>320</v>
      </c>
      <c r="M65" s="3">
        <v>1</v>
      </c>
      <c r="N65" s="3" t="s">
        <v>26</v>
      </c>
      <c r="O65" s="3">
        <v>9500</v>
      </c>
      <c r="P65" s="4">
        <v>41744</v>
      </c>
      <c r="Q65" s="3" t="s">
        <v>27</v>
      </c>
      <c r="R65" s="3" t="s">
        <v>187</v>
      </c>
    </row>
    <row r="66" spans="1:18" ht="13.5">
      <c r="A66" s="5">
        <v>60</v>
      </c>
      <c r="B66" s="5" t="str">
        <f>"201400046698"</f>
        <v>201400046698</v>
      </c>
      <c r="C66" s="5">
        <v>108067</v>
      </c>
      <c r="D66" s="5" t="s">
        <v>321</v>
      </c>
      <c r="E66" s="5">
        <v>20484270067</v>
      </c>
      <c r="F66" s="5" t="s">
        <v>322</v>
      </c>
      <c r="G66" s="5" t="s">
        <v>323</v>
      </c>
      <c r="H66" s="5" t="s">
        <v>54</v>
      </c>
      <c r="I66" s="5" t="s">
        <v>54</v>
      </c>
      <c r="J66" s="5" t="s">
        <v>54</v>
      </c>
      <c r="K66" s="5" t="s">
        <v>324</v>
      </c>
      <c r="L66" s="5" t="s">
        <v>325</v>
      </c>
      <c r="M66" s="5">
        <v>1</v>
      </c>
      <c r="N66" s="5" t="s">
        <v>26</v>
      </c>
      <c r="O66" s="5">
        <v>9300</v>
      </c>
      <c r="P66" s="6">
        <v>41745</v>
      </c>
      <c r="Q66" s="5" t="s">
        <v>27</v>
      </c>
      <c r="R66" s="5" t="s">
        <v>326</v>
      </c>
    </row>
    <row r="67" spans="1:18" ht="13.5">
      <c r="A67" s="3">
        <v>61</v>
      </c>
      <c r="B67" s="3" t="str">
        <f>"201500062715"</f>
        <v>201500062715</v>
      </c>
      <c r="C67" s="3">
        <v>114815</v>
      </c>
      <c r="D67" s="3" t="s">
        <v>327</v>
      </c>
      <c r="E67" s="3">
        <v>20168702346</v>
      </c>
      <c r="F67" s="3" t="s">
        <v>233</v>
      </c>
      <c r="G67" s="3" t="s">
        <v>234</v>
      </c>
      <c r="H67" s="3" t="s">
        <v>54</v>
      </c>
      <c r="I67" s="3" t="s">
        <v>55</v>
      </c>
      <c r="J67" s="3" t="s">
        <v>56</v>
      </c>
      <c r="K67" s="3" t="s">
        <v>328</v>
      </c>
      <c r="L67" s="3"/>
      <c r="M67" s="3">
        <v>1</v>
      </c>
      <c r="N67" s="3" t="s">
        <v>26</v>
      </c>
      <c r="O67" s="3">
        <v>6000</v>
      </c>
      <c r="P67" s="4">
        <v>42148</v>
      </c>
      <c r="Q67" s="3" t="s">
        <v>27</v>
      </c>
      <c r="R67" s="3" t="s">
        <v>129</v>
      </c>
    </row>
    <row r="68" spans="1:18" ht="13.5">
      <c r="A68" s="5">
        <v>62</v>
      </c>
      <c r="B68" s="5" t="str">
        <f>"201500062719"</f>
        <v>201500062719</v>
      </c>
      <c r="C68" s="5">
        <v>114811</v>
      </c>
      <c r="D68" s="5" t="s">
        <v>329</v>
      </c>
      <c r="E68" s="5">
        <v>20168702346</v>
      </c>
      <c r="F68" s="5" t="s">
        <v>330</v>
      </c>
      <c r="G68" s="5" t="s">
        <v>331</v>
      </c>
      <c r="H68" s="5" t="s">
        <v>54</v>
      </c>
      <c r="I68" s="5" t="s">
        <v>55</v>
      </c>
      <c r="J68" s="5" t="s">
        <v>56</v>
      </c>
      <c r="K68" s="5" t="s">
        <v>332</v>
      </c>
      <c r="L68" s="5"/>
      <c r="M68" s="5">
        <v>1</v>
      </c>
      <c r="N68" s="5" t="s">
        <v>26</v>
      </c>
      <c r="O68" s="5">
        <v>8000</v>
      </c>
      <c r="P68" s="6">
        <v>42148</v>
      </c>
      <c r="Q68" s="5" t="s">
        <v>27</v>
      </c>
      <c r="R68" s="5" t="s">
        <v>129</v>
      </c>
    </row>
    <row r="69" spans="1:18" ht="13.5">
      <c r="A69" s="3">
        <v>63</v>
      </c>
      <c r="B69" s="3" t="str">
        <f>"201900048134"</f>
        <v>201900048134</v>
      </c>
      <c r="C69" s="3">
        <v>142255</v>
      </c>
      <c r="D69" s="3" t="s">
        <v>333</v>
      </c>
      <c r="E69" s="3">
        <v>20161738272</v>
      </c>
      <c r="F69" s="3" t="s">
        <v>334</v>
      </c>
      <c r="G69" s="3" t="s">
        <v>335</v>
      </c>
      <c r="H69" s="3" t="s">
        <v>40</v>
      </c>
      <c r="I69" s="3" t="s">
        <v>41</v>
      </c>
      <c r="J69" s="3" t="s">
        <v>41</v>
      </c>
      <c r="K69" s="3" t="s">
        <v>336</v>
      </c>
      <c r="L69" s="3" t="s">
        <v>337</v>
      </c>
      <c r="M69" s="3">
        <v>1</v>
      </c>
      <c r="N69" s="3" t="s">
        <v>26</v>
      </c>
      <c r="O69" s="3">
        <v>9500</v>
      </c>
      <c r="P69" s="4">
        <v>43557</v>
      </c>
      <c r="Q69" s="3" t="s">
        <v>27</v>
      </c>
      <c r="R69" s="3" t="s">
        <v>338</v>
      </c>
    </row>
    <row r="70" spans="1:18" ht="27.75">
      <c r="A70" s="5">
        <v>64</v>
      </c>
      <c r="B70" s="5" t="str">
        <f>"201900089130"</f>
        <v>201900089130</v>
      </c>
      <c r="C70" s="5">
        <v>126763</v>
      </c>
      <c r="D70" s="5" t="s">
        <v>339</v>
      </c>
      <c r="E70" s="5">
        <v>20537379198</v>
      </c>
      <c r="F70" s="5" t="s">
        <v>45</v>
      </c>
      <c r="G70" s="5" t="s">
        <v>340</v>
      </c>
      <c r="H70" s="5" t="s">
        <v>22</v>
      </c>
      <c r="I70" s="5" t="s">
        <v>22</v>
      </c>
      <c r="J70" s="5" t="s">
        <v>47</v>
      </c>
      <c r="K70" s="5" t="s">
        <v>341</v>
      </c>
      <c r="L70" s="5" t="s">
        <v>342</v>
      </c>
      <c r="M70" s="5">
        <v>1</v>
      </c>
      <c r="N70" s="5" t="s">
        <v>26</v>
      </c>
      <c r="O70" s="5">
        <v>9000</v>
      </c>
      <c r="P70" s="6">
        <v>43622</v>
      </c>
      <c r="Q70" s="5" t="s">
        <v>27</v>
      </c>
      <c r="R70" s="5" t="s">
        <v>50</v>
      </c>
    </row>
    <row r="71" spans="1:18" ht="13.5">
      <c r="A71" s="3">
        <v>65</v>
      </c>
      <c r="B71" s="3" t="str">
        <f>"201800025633"</f>
        <v>201800025633</v>
      </c>
      <c r="C71" s="3">
        <v>62398</v>
      </c>
      <c r="D71" s="3" t="s">
        <v>343</v>
      </c>
      <c r="E71" s="3">
        <v>20510743785</v>
      </c>
      <c r="F71" s="3" t="s">
        <v>344</v>
      </c>
      <c r="G71" s="3" t="s">
        <v>345</v>
      </c>
      <c r="H71" s="3" t="s">
        <v>162</v>
      </c>
      <c r="I71" s="3" t="s">
        <v>241</v>
      </c>
      <c r="J71" s="3" t="s">
        <v>346</v>
      </c>
      <c r="K71" s="3" t="s">
        <v>347</v>
      </c>
      <c r="L71" s="3" t="s">
        <v>348</v>
      </c>
      <c r="M71" s="3">
        <v>1</v>
      </c>
      <c r="N71" s="3" t="s">
        <v>26</v>
      </c>
      <c r="O71" s="3">
        <v>9000</v>
      </c>
      <c r="P71" s="4">
        <v>43145</v>
      </c>
      <c r="Q71" s="3" t="s">
        <v>27</v>
      </c>
      <c r="R71" s="3" t="s">
        <v>349</v>
      </c>
    </row>
    <row r="72" spans="1:18" ht="13.5">
      <c r="A72" s="5">
        <v>66</v>
      </c>
      <c r="B72" s="5" t="str">
        <f>"201900090758"</f>
        <v>201900090758</v>
      </c>
      <c r="C72" s="5">
        <v>144529</v>
      </c>
      <c r="D72" s="5" t="s">
        <v>350</v>
      </c>
      <c r="E72" s="5">
        <v>20167700277</v>
      </c>
      <c r="F72" s="5" t="s">
        <v>89</v>
      </c>
      <c r="G72" s="5" t="s">
        <v>90</v>
      </c>
      <c r="H72" s="5" t="s">
        <v>54</v>
      </c>
      <c r="I72" s="5" t="s">
        <v>55</v>
      </c>
      <c r="J72" s="5" t="s">
        <v>56</v>
      </c>
      <c r="K72" s="5" t="s">
        <v>351</v>
      </c>
      <c r="L72" s="5" t="s">
        <v>352</v>
      </c>
      <c r="M72" s="5">
        <v>1</v>
      </c>
      <c r="N72" s="5" t="s">
        <v>26</v>
      </c>
      <c r="O72" s="5">
        <v>11700</v>
      </c>
      <c r="P72" s="6">
        <v>43626</v>
      </c>
      <c r="Q72" s="5" t="s">
        <v>27</v>
      </c>
      <c r="R72" s="5" t="s">
        <v>92</v>
      </c>
    </row>
    <row r="73" spans="1:18" ht="27.75">
      <c r="A73" s="3">
        <v>67</v>
      </c>
      <c r="B73" s="3" t="str">
        <f>"201300057724"</f>
        <v>201300057724</v>
      </c>
      <c r="C73" s="3">
        <v>83629</v>
      </c>
      <c r="D73" s="3" t="s">
        <v>353</v>
      </c>
      <c r="E73" s="3">
        <v>20483885581</v>
      </c>
      <c r="F73" s="3" t="s">
        <v>354</v>
      </c>
      <c r="G73" s="3" t="s">
        <v>355</v>
      </c>
      <c r="H73" s="3" t="s">
        <v>54</v>
      </c>
      <c r="I73" s="3" t="s">
        <v>356</v>
      </c>
      <c r="J73" s="3" t="s">
        <v>356</v>
      </c>
      <c r="K73" s="3" t="s">
        <v>357</v>
      </c>
      <c r="L73" s="3" t="s">
        <v>358</v>
      </c>
      <c r="M73" s="3">
        <v>1</v>
      </c>
      <c r="N73" s="3" t="s">
        <v>26</v>
      </c>
      <c r="O73" s="3">
        <v>9500</v>
      </c>
      <c r="P73" s="4">
        <v>41360</v>
      </c>
      <c r="Q73" s="3" t="s">
        <v>27</v>
      </c>
      <c r="R73" s="3" t="s">
        <v>359</v>
      </c>
    </row>
    <row r="74" spans="1:18" ht="13.5">
      <c r="A74" s="5">
        <v>68</v>
      </c>
      <c r="B74" s="5" t="str">
        <f>"201800070706"</f>
        <v>201800070706</v>
      </c>
      <c r="C74" s="5">
        <v>115769</v>
      </c>
      <c r="D74" s="5" t="s">
        <v>360</v>
      </c>
      <c r="E74" s="5">
        <v>20252996126</v>
      </c>
      <c r="F74" s="5" t="s">
        <v>361</v>
      </c>
      <c r="G74" s="5" t="s">
        <v>362</v>
      </c>
      <c r="H74" s="5" t="s">
        <v>162</v>
      </c>
      <c r="I74" s="5" t="s">
        <v>241</v>
      </c>
      <c r="J74" s="5" t="s">
        <v>363</v>
      </c>
      <c r="K74" s="5" t="s">
        <v>364</v>
      </c>
      <c r="L74" s="5" t="s">
        <v>365</v>
      </c>
      <c r="M74" s="5">
        <v>1</v>
      </c>
      <c r="N74" s="5" t="s">
        <v>26</v>
      </c>
      <c r="O74" s="5">
        <v>9000</v>
      </c>
      <c r="P74" s="6">
        <v>43217</v>
      </c>
      <c r="Q74" s="5" t="s">
        <v>27</v>
      </c>
      <c r="R74" s="5" t="s">
        <v>366</v>
      </c>
    </row>
    <row r="75" spans="1:18" ht="13.5">
      <c r="A75" s="3">
        <v>69</v>
      </c>
      <c r="B75" s="3" t="str">
        <f>"201300097842"</f>
        <v>201300097842</v>
      </c>
      <c r="C75" s="3">
        <v>100367</v>
      </c>
      <c r="D75" s="3" t="s">
        <v>367</v>
      </c>
      <c r="E75" s="3">
        <v>20161354377</v>
      </c>
      <c r="F75" s="3" t="s">
        <v>61</v>
      </c>
      <c r="G75" s="3" t="s">
        <v>184</v>
      </c>
      <c r="H75" s="3" t="s">
        <v>54</v>
      </c>
      <c r="I75" s="3" t="s">
        <v>55</v>
      </c>
      <c r="J75" s="3" t="s">
        <v>63</v>
      </c>
      <c r="K75" s="3" t="s">
        <v>368</v>
      </c>
      <c r="L75" s="3" t="s">
        <v>369</v>
      </c>
      <c r="M75" s="3">
        <v>1</v>
      </c>
      <c r="N75" s="3" t="s">
        <v>26</v>
      </c>
      <c r="O75" s="3">
        <v>9000</v>
      </c>
      <c r="P75" s="4">
        <v>41430</v>
      </c>
      <c r="Q75" s="3" t="s">
        <v>27</v>
      </c>
      <c r="R75" s="3" t="s">
        <v>187</v>
      </c>
    </row>
    <row r="76" spans="1:18" ht="13.5">
      <c r="A76" s="5">
        <v>70</v>
      </c>
      <c r="B76" s="5" t="str">
        <f>"201900116048"</f>
        <v>201900116048</v>
      </c>
      <c r="C76" s="5">
        <v>98046</v>
      </c>
      <c r="D76" s="5" t="s">
        <v>370</v>
      </c>
      <c r="E76" s="5">
        <v>20167700277</v>
      </c>
      <c r="F76" s="5" t="s">
        <v>89</v>
      </c>
      <c r="G76" s="5" t="s">
        <v>90</v>
      </c>
      <c r="H76" s="5" t="s">
        <v>54</v>
      </c>
      <c r="I76" s="5" t="s">
        <v>55</v>
      </c>
      <c r="J76" s="5" t="s">
        <v>56</v>
      </c>
      <c r="K76" s="5" t="s">
        <v>371</v>
      </c>
      <c r="L76" s="5" t="s">
        <v>372</v>
      </c>
      <c r="M76" s="5">
        <v>1</v>
      </c>
      <c r="N76" s="5" t="s">
        <v>26</v>
      </c>
      <c r="O76" s="5">
        <v>9500</v>
      </c>
      <c r="P76" s="6">
        <v>43668</v>
      </c>
      <c r="Q76" s="5" t="s">
        <v>27</v>
      </c>
      <c r="R76" s="5" t="s">
        <v>92</v>
      </c>
    </row>
    <row r="77" spans="1:18" ht="27.75">
      <c r="A77" s="3">
        <v>71</v>
      </c>
      <c r="B77" s="3" t="str">
        <f>"201900076668"</f>
        <v>201900076668</v>
      </c>
      <c r="C77" s="3">
        <v>111569</v>
      </c>
      <c r="D77" s="3" t="s">
        <v>373</v>
      </c>
      <c r="E77" s="3">
        <v>20125436464</v>
      </c>
      <c r="F77" s="3" t="s">
        <v>80</v>
      </c>
      <c r="G77" s="3" t="s">
        <v>374</v>
      </c>
      <c r="H77" s="3" t="s">
        <v>22</v>
      </c>
      <c r="I77" s="3" t="s">
        <v>22</v>
      </c>
      <c r="J77" s="3" t="s">
        <v>23</v>
      </c>
      <c r="K77" s="3" t="s">
        <v>375</v>
      </c>
      <c r="L77" s="3" t="s">
        <v>83</v>
      </c>
      <c r="M77" s="3">
        <v>1</v>
      </c>
      <c r="N77" s="3" t="s">
        <v>26</v>
      </c>
      <c r="O77" s="3">
        <v>9000</v>
      </c>
      <c r="P77" s="4">
        <v>43601</v>
      </c>
      <c r="Q77" s="3" t="s">
        <v>27</v>
      </c>
      <c r="R77" s="3" t="s">
        <v>376</v>
      </c>
    </row>
    <row r="78" spans="1:18" ht="13.5">
      <c r="A78" s="5">
        <v>72</v>
      </c>
      <c r="B78" s="5" t="str">
        <f>"201900093255"</f>
        <v>201900093255</v>
      </c>
      <c r="C78" s="5">
        <v>86518</v>
      </c>
      <c r="D78" s="5" t="s">
        <v>377</v>
      </c>
      <c r="E78" s="5">
        <v>20516982749</v>
      </c>
      <c r="F78" s="5" t="s">
        <v>378</v>
      </c>
      <c r="G78" s="5" t="s">
        <v>379</v>
      </c>
      <c r="H78" s="5" t="s">
        <v>162</v>
      </c>
      <c r="I78" s="5" t="s">
        <v>241</v>
      </c>
      <c r="J78" s="5" t="s">
        <v>363</v>
      </c>
      <c r="K78" s="5" t="s">
        <v>380</v>
      </c>
      <c r="L78" s="5" t="s">
        <v>381</v>
      </c>
      <c r="M78" s="5">
        <v>1</v>
      </c>
      <c r="N78" s="5" t="s">
        <v>26</v>
      </c>
      <c r="O78" s="5">
        <v>9500</v>
      </c>
      <c r="P78" s="6">
        <v>43629</v>
      </c>
      <c r="Q78" s="5" t="s">
        <v>27</v>
      </c>
      <c r="R78" s="5" t="s">
        <v>382</v>
      </c>
    </row>
    <row r="79" spans="1:18" ht="13.5">
      <c r="A79" s="3">
        <v>73</v>
      </c>
      <c r="B79" s="3" t="str">
        <f>"201700093534"</f>
        <v>201700093534</v>
      </c>
      <c r="C79" s="3">
        <v>128686</v>
      </c>
      <c r="D79" s="3" t="s">
        <v>383</v>
      </c>
      <c r="E79" s="3">
        <v>20390386924</v>
      </c>
      <c r="F79" s="3" t="s">
        <v>198</v>
      </c>
      <c r="G79" s="3" t="s">
        <v>199</v>
      </c>
      <c r="H79" s="3" t="s">
        <v>22</v>
      </c>
      <c r="I79" s="3" t="s">
        <v>22</v>
      </c>
      <c r="J79" s="3" t="s">
        <v>23</v>
      </c>
      <c r="K79" s="3" t="s">
        <v>384</v>
      </c>
      <c r="L79" s="3" t="s">
        <v>385</v>
      </c>
      <c r="M79" s="3">
        <v>1</v>
      </c>
      <c r="N79" s="3" t="s">
        <v>26</v>
      </c>
      <c r="O79" s="3">
        <v>11000</v>
      </c>
      <c r="P79" s="4">
        <v>42901</v>
      </c>
      <c r="Q79" s="3" t="s">
        <v>27</v>
      </c>
      <c r="R79" s="3" t="s">
        <v>202</v>
      </c>
    </row>
    <row r="80" spans="1:18" ht="13.5">
      <c r="A80" s="5">
        <v>74</v>
      </c>
      <c r="B80" s="5" t="str">
        <f>"201700093537"</f>
        <v>201700093537</v>
      </c>
      <c r="C80" s="5">
        <v>118232</v>
      </c>
      <c r="D80" s="5" t="s">
        <v>386</v>
      </c>
      <c r="E80" s="5">
        <v>20390386924</v>
      </c>
      <c r="F80" s="5" t="s">
        <v>387</v>
      </c>
      <c r="G80" s="5" t="s">
        <v>199</v>
      </c>
      <c r="H80" s="5" t="s">
        <v>22</v>
      </c>
      <c r="I80" s="5" t="s">
        <v>22</v>
      </c>
      <c r="J80" s="5" t="s">
        <v>23</v>
      </c>
      <c r="K80" s="5" t="s">
        <v>388</v>
      </c>
      <c r="L80" s="5" t="s">
        <v>389</v>
      </c>
      <c r="M80" s="5">
        <v>1</v>
      </c>
      <c r="N80" s="5" t="s">
        <v>26</v>
      </c>
      <c r="O80" s="5">
        <v>11000</v>
      </c>
      <c r="P80" s="6">
        <v>42901</v>
      </c>
      <c r="Q80" s="5" t="s">
        <v>27</v>
      </c>
      <c r="R80" s="5" t="s">
        <v>202</v>
      </c>
    </row>
    <row r="81" spans="1:18" ht="13.5">
      <c r="A81" s="3">
        <v>75</v>
      </c>
      <c r="B81" s="3" t="str">
        <f>"201700093531"</f>
        <v>201700093531</v>
      </c>
      <c r="C81" s="3">
        <v>128684</v>
      </c>
      <c r="D81" s="3" t="s">
        <v>390</v>
      </c>
      <c r="E81" s="3">
        <v>20390386924</v>
      </c>
      <c r="F81" s="3" t="s">
        <v>198</v>
      </c>
      <c r="G81" s="3" t="s">
        <v>199</v>
      </c>
      <c r="H81" s="3" t="s">
        <v>22</v>
      </c>
      <c r="I81" s="3" t="s">
        <v>22</v>
      </c>
      <c r="J81" s="3" t="s">
        <v>23</v>
      </c>
      <c r="K81" s="3" t="s">
        <v>391</v>
      </c>
      <c r="L81" s="3" t="s">
        <v>392</v>
      </c>
      <c r="M81" s="3">
        <v>1</v>
      </c>
      <c r="N81" s="3" t="s">
        <v>26</v>
      </c>
      <c r="O81" s="3">
        <v>11000</v>
      </c>
      <c r="P81" s="4">
        <v>42901</v>
      </c>
      <c r="Q81" s="3" t="s">
        <v>27</v>
      </c>
      <c r="R81" s="3" t="s">
        <v>202</v>
      </c>
    </row>
    <row r="82" spans="1:18" ht="27.75">
      <c r="A82" s="5">
        <v>76</v>
      </c>
      <c r="B82" s="5" t="str">
        <f>"201300181613"</f>
        <v>201300181613</v>
      </c>
      <c r="C82" s="5">
        <v>106598</v>
      </c>
      <c r="D82" s="5" t="s">
        <v>393</v>
      </c>
      <c r="E82" s="5">
        <v>20525663800</v>
      </c>
      <c r="F82" s="5" t="s">
        <v>307</v>
      </c>
      <c r="G82" s="5" t="s">
        <v>394</v>
      </c>
      <c r="H82" s="5" t="s">
        <v>54</v>
      </c>
      <c r="I82" s="5" t="s">
        <v>55</v>
      </c>
      <c r="J82" s="5" t="s">
        <v>56</v>
      </c>
      <c r="K82" s="5" t="s">
        <v>395</v>
      </c>
      <c r="L82" s="5" t="s">
        <v>396</v>
      </c>
      <c r="M82" s="5">
        <v>1</v>
      </c>
      <c r="N82" s="5" t="s">
        <v>26</v>
      </c>
      <c r="O82" s="5">
        <v>10500</v>
      </c>
      <c r="P82" s="6">
        <v>41605</v>
      </c>
      <c r="Q82" s="5" t="s">
        <v>27</v>
      </c>
      <c r="R82" s="5" t="s">
        <v>397</v>
      </c>
    </row>
    <row r="83" spans="1:18" ht="13.5">
      <c r="A83" s="3">
        <v>77</v>
      </c>
      <c r="B83" s="3" t="str">
        <f>"201600094932"</f>
        <v>201600094932</v>
      </c>
      <c r="C83" s="3">
        <v>122394</v>
      </c>
      <c r="D83" s="3" t="s">
        <v>398</v>
      </c>
      <c r="E83" s="3">
        <v>20554329706</v>
      </c>
      <c r="F83" s="3" t="s">
        <v>38</v>
      </c>
      <c r="G83" s="3" t="s">
        <v>227</v>
      </c>
      <c r="H83" s="3" t="s">
        <v>40</v>
      </c>
      <c r="I83" s="3" t="s">
        <v>41</v>
      </c>
      <c r="J83" s="3" t="s">
        <v>41</v>
      </c>
      <c r="K83" s="3" t="s">
        <v>399</v>
      </c>
      <c r="L83" s="3"/>
      <c r="M83" s="3">
        <v>2</v>
      </c>
      <c r="N83" s="3" t="s">
        <v>26</v>
      </c>
      <c r="O83" s="3">
        <v>3000</v>
      </c>
      <c r="P83" s="4">
        <v>42545</v>
      </c>
      <c r="Q83" s="3" t="s">
        <v>27</v>
      </c>
      <c r="R83" s="3" t="s">
        <v>43</v>
      </c>
    </row>
    <row r="84" spans="1:18" ht="13.5">
      <c r="A84" s="5">
        <v>78</v>
      </c>
      <c r="B84" s="5" t="str">
        <f>"201700093533"</f>
        <v>201700093533</v>
      </c>
      <c r="C84" s="5">
        <v>128685</v>
      </c>
      <c r="D84" s="5" t="s">
        <v>400</v>
      </c>
      <c r="E84" s="5">
        <v>20390386924</v>
      </c>
      <c r="F84" s="5" t="s">
        <v>198</v>
      </c>
      <c r="G84" s="5" t="s">
        <v>199</v>
      </c>
      <c r="H84" s="5" t="s">
        <v>22</v>
      </c>
      <c r="I84" s="5" t="s">
        <v>22</v>
      </c>
      <c r="J84" s="5" t="s">
        <v>23</v>
      </c>
      <c r="K84" s="5" t="s">
        <v>401</v>
      </c>
      <c r="L84" s="5" t="s">
        <v>402</v>
      </c>
      <c r="M84" s="5">
        <v>1</v>
      </c>
      <c r="N84" s="5" t="s">
        <v>26</v>
      </c>
      <c r="O84" s="5">
        <v>11000</v>
      </c>
      <c r="P84" s="6">
        <v>42901</v>
      </c>
      <c r="Q84" s="5" t="s">
        <v>27</v>
      </c>
      <c r="R84" s="5" t="s">
        <v>202</v>
      </c>
    </row>
    <row r="85" spans="1:18" ht="13.5">
      <c r="A85" s="3">
        <v>79</v>
      </c>
      <c r="B85" s="3" t="str">
        <f>"201600093690"</f>
        <v>201600093690</v>
      </c>
      <c r="C85" s="3">
        <v>122334</v>
      </c>
      <c r="D85" s="3" t="s">
        <v>403</v>
      </c>
      <c r="E85" s="3">
        <v>20554329706</v>
      </c>
      <c r="F85" s="3" t="s">
        <v>38</v>
      </c>
      <c r="G85" s="3" t="s">
        <v>227</v>
      </c>
      <c r="H85" s="3" t="s">
        <v>40</v>
      </c>
      <c r="I85" s="3" t="s">
        <v>41</v>
      </c>
      <c r="J85" s="3" t="s">
        <v>41</v>
      </c>
      <c r="K85" s="3" t="s">
        <v>404</v>
      </c>
      <c r="L85" s="3"/>
      <c r="M85" s="3">
        <v>2</v>
      </c>
      <c r="N85" s="3" t="s">
        <v>26</v>
      </c>
      <c r="O85" s="3">
        <v>3000</v>
      </c>
      <c r="P85" s="4">
        <v>42545</v>
      </c>
      <c r="Q85" s="3" t="s">
        <v>27</v>
      </c>
      <c r="R85" s="3" t="s">
        <v>43</v>
      </c>
    </row>
    <row r="86" spans="1:18" ht="13.5">
      <c r="A86" s="5">
        <v>80</v>
      </c>
      <c r="B86" s="5" t="str">
        <f>"201700009997"</f>
        <v>201700009997</v>
      </c>
      <c r="C86" s="5">
        <v>101017</v>
      </c>
      <c r="D86" s="5" t="s">
        <v>405</v>
      </c>
      <c r="E86" s="5">
        <v>20556476234</v>
      </c>
      <c r="F86" s="5" t="s">
        <v>406</v>
      </c>
      <c r="G86" s="5" t="s">
        <v>407</v>
      </c>
      <c r="H86" s="5" t="s">
        <v>40</v>
      </c>
      <c r="I86" s="5" t="s">
        <v>41</v>
      </c>
      <c r="J86" s="5" t="s">
        <v>41</v>
      </c>
      <c r="K86" s="5" t="s">
        <v>408</v>
      </c>
      <c r="L86" s="5" t="s">
        <v>409</v>
      </c>
      <c r="M86" s="5">
        <v>1</v>
      </c>
      <c r="N86" s="5" t="s">
        <v>26</v>
      </c>
      <c r="O86" s="5">
        <v>9000</v>
      </c>
      <c r="P86" s="6">
        <v>42755</v>
      </c>
      <c r="Q86" s="5" t="s">
        <v>27</v>
      </c>
      <c r="R86" s="5" t="s">
        <v>410</v>
      </c>
    </row>
    <row r="87" spans="1:18" ht="13.5">
      <c r="A87" s="3">
        <v>81</v>
      </c>
      <c r="B87" s="3" t="str">
        <f>"201300105414"</f>
        <v>201300105414</v>
      </c>
      <c r="C87" s="3">
        <v>63162</v>
      </c>
      <c r="D87" s="3" t="s">
        <v>411</v>
      </c>
      <c r="E87" s="3">
        <v>20495994121</v>
      </c>
      <c r="F87" s="3" t="s">
        <v>412</v>
      </c>
      <c r="G87" s="3" t="s">
        <v>413</v>
      </c>
      <c r="H87" s="3" t="s">
        <v>40</v>
      </c>
      <c r="I87" s="3" t="s">
        <v>41</v>
      </c>
      <c r="J87" s="3" t="s">
        <v>41</v>
      </c>
      <c r="K87" s="3" t="s">
        <v>414</v>
      </c>
      <c r="L87" s="3" t="s">
        <v>415</v>
      </c>
      <c r="M87" s="3">
        <v>1</v>
      </c>
      <c r="N87" s="3" t="s">
        <v>26</v>
      </c>
      <c r="O87" s="3">
        <v>9000</v>
      </c>
      <c r="P87" s="4">
        <v>41439</v>
      </c>
      <c r="Q87" s="3" t="s">
        <v>27</v>
      </c>
      <c r="R87" s="3" t="s">
        <v>416</v>
      </c>
    </row>
    <row r="88" spans="1:18" ht="27.75">
      <c r="A88" s="5">
        <v>82</v>
      </c>
      <c r="B88" s="5" t="str">
        <f>"201800196214"</f>
        <v>201800196214</v>
      </c>
      <c r="C88" s="5">
        <v>85204</v>
      </c>
      <c r="D88" s="5" t="s">
        <v>417</v>
      </c>
      <c r="E88" s="5">
        <v>20349368383</v>
      </c>
      <c r="F88" s="5" t="s">
        <v>418</v>
      </c>
      <c r="G88" s="5" t="s">
        <v>419</v>
      </c>
      <c r="H88" s="5" t="s">
        <v>22</v>
      </c>
      <c r="I88" s="5" t="s">
        <v>22</v>
      </c>
      <c r="J88" s="5" t="s">
        <v>47</v>
      </c>
      <c r="K88" s="5" t="s">
        <v>420</v>
      </c>
      <c r="L88" s="5" t="s">
        <v>421</v>
      </c>
      <c r="M88" s="5">
        <v>1</v>
      </c>
      <c r="N88" s="5" t="s">
        <v>26</v>
      </c>
      <c r="O88" s="5">
        <v>9000</v>
      </c>
      <c r="P88" s="6">
        <v>43431</v>
      </c>
      <c r="Q88" s="5" t="s">
        <v>27</v>
      </c>
      <c r="R88" s="5" t="s">
        <v>422</v>
      </c>
    </row>
    <row r="89" spans="1:18" ht="13.5">
      <c r="A89" s="3">
        <v>83</v>
      </c>
      <c r="B89" s="3" t="str">
        <f>"201400101149"</f>
        <v>201400101149</v>
      </c>
      <c r="C89" s="3">
        <v>110894</v>
      </c>
      <c r="D89" s="3" t="s">
        <v>423</v>
      </c>
      <c r="E89" s="3">
        <v>20529935049</v>
      </c>
      <c r="F89" s="3" t="s">
        <v>424</v>
      </c>
      <c r="G89" s="3" t="s">
        <v>425</v>
      </c>
      <c r="H89" s="3" t="s">
        <v>54</v>
      </c>
      <c r="I89" s="3" t="s">
        <v>356</v>
      </c>
      <c r="J89" s="3" t="s">
        <v>356</v>
      </c>
      <c r="K89" s="3" t="s">
        <v>426</v>
      </c>
      <c r="L89" s="3" t="s">
        <v>427</v>
      </c>
      <c r="M89" s="3">
        <v>1</v>
      </c>
      <c r="N89" s="3" t="s">
        <v>26</v>
      </c>
      <c r="O89" s="3">
        <v>10000</v>
      </c>
      <c r="P89" s="4">
        <v>41866</v>
      </c>
      <c r="Q89" s="3" t="s">
        <v>27</v>
      </c>
      <c r="R89" s="3" t="s">
        <v>428</v>
      </c>
    </row>
    <row r="90" spans="1:18" ht="13.5">
      <c r="A90" s="5">
        <v>84</v>
      </c>
      <c r="B90" s="5" t="str">
        <f>"201800197162"</f>
        <v>201800197162</v>
      </c>
      <c r="C90" s="5">
        <v>85924</v>
      </c>
      <c r="D90" s="5" t="s">
        <v>429</v>
      </c>
      <c r="E90" s="5">
        <v>20126616733</v>
      </c>
      <c r="F90" s="5" t="s">
        <v>430</v>
      </c>
      <c r="G90" s="5" t="s">
        <v>431</v>
      </c>
      <c r="H90" s="5" t="s">
        <v>22</v>
      </c>
      <c r="I90" s="5" t="s">
        <v>22</v>
      </c>
      <c r="J90" s="5" t="s">
        <v>47</v>
      </c>
      <c r="K90" s="5" t="s">
        <v>432</v>
      </c>
      <c r="L90" s="5" t="s">
        <v>433</v>
      </c>
      <c r="M90" s="5">
        <v>1</v>
      </c>
      <c r="N90" s="5" t="s">
        <v>26</v>
      </c>
      <c r="O90" s="5">
        <v>9000</v>
      </c>
      <c r="P90" s="6">
        <v>43433</v>
      </c>
      <c r="Q90" s="5" t="s">
        <v>27</v>
      </c>
      <c r="R90" s="5" t="s">
        <v>434</v>
      </c>
    </row>
    <row r="91" spans="1:18" ht="13.5">
      <c r="A91" s="3">
        <v>85</v>
      </c>
      <c r="B91" s="3" t="str">
        <f>"201800080236"</f>
        <v>201800080236</v>
      </c>
      <c r="C91" s="3">
        <v>113411</v>
      </c>
      <c r="D91" s="3" t="s">
        <v>435</v>
      </c>
      <c r="E91" s="3">
        <v>20516036568</v>
      </c>
      <c r="F91" s="3" t="s">
        <v>436</v>
      </c>
      <c r="G91" s="3" t="s">
        <v>437</v>
      </c>
      <c r="H91" s="3" t="s">
        <v>162</v>
      </c>
      <c r="I91" s="3" t="s">
        <v>162</v>
      </c>
      <c r="J91" s="3" t="s">
        <v>162</v>
      </c>
      <c r="K91" s="3" t="s">
        <v>438</v>
      </c>
      <c r="L91" s="3" t="s">
        <v>439</v>
      </c>
      <c r="M91" s="3">
        <v>1</v>
      </c>
      <c r="N91" s="3" t="s">
        <v>26</v>
      </c>
      <c r="O91" s="3">
        <v>9000</v>
      </c>
      <c r="P91" s="4">
        <v>43234</v>
      </c>
      <c r="Q91" s="3" t="s">
        <v>27</v>
      </c>
      <c r="R91" s="3" t="s">
        <v>440</v>
      </c>
    </row>
    <row r="92" spans="1:18" ht="13.5">
      <c r="A92" s="5">
        <v>86</v>
      </c>
      <c r="B92" s="5" t="str">
        <f>"201400105042"</f>
        <v>201400105042</v>
      </c>
      <c r="C92" s="5">
        <v>111057</v>
      </c>
      <c r="D92" s="5" t="s">
        <v>441</v>
      </c>
      <c r="E92" s="5">
        <v>20100153832</v>
      </c>
      <c r="F92" s="5" t="s">
        <v>442</v>
      </c>
      <c r="G92" s="5" t="s">
        <v>443</v>
      </c>
      <c r="H92" s="5" t="s">
        <v>54</v>
      </c>
      <c r="I92" s="5" t="s">
        <v>55</v>
      </c>
      <c r="J92" s="5" t="s">
        <v>56</v>
      </c>
      <c r="K92" s="5" t="s">
        <v>444</v>
      </c>
      <c r="L92" s="5"/>
      <c r="M92" s="5">
        <v>1</v>
      </c>
      <c r="N92" s="5" t="s">
        <v>26</v>
      </c>
      <c r="O92" s="5">
        <v>4200</v>
      </c>
      <c r="P92" s="6">
        <v>41876</v>
      </c>
      <c r="Q92" s="5" t="s">
        <v>27</v>
      </c>
      <c r="R92" s="5" t="s">
        <v>445</v>
      </c>
    </row>
    <row r="93" spans="1:18" ht="13.5">
      <c r="A93" s="3">
        <v>87</v>
      </c>
      <c r="B93" s="3" t="str">
        <f>"201400066152"</f>
        <v>201400066152</v>
      </c>
      <c r="C93" s="3">
        <v>108469</v>
      </c>
      <c r="D93" s="3" t="s">
        <v>446</v>
      </c>
      <c r="E93" s="3">
        <v>20529889349</v>
      </c>
      <c r="F93" s="3" t="s">
        <v>447</v>
      </c>
      <c r="G93" s="3" t="s">
        <v>448</v>
      </c>
      <c r="H93" s="3" t="s">
        <v>54</v>
      </c>
      <c r="I93" s="3" t="s">
        <v>54</v>
      </c>
      <c r="J93" s="3" t="s">
        <v>54</v>
      </c>
      <c r="K93" s="3" t="s">
        <v>449</v>
      </c>
      <c r="L93" s="3" t="s">
        <v>450</v>
      </c>
      <c r="M93" s="3">
        <v>1</v>
      </c>
      <c r="N93" s="3" t="s">
        <v>26</v>
      </c>
      <c r="O93" s="3">
        <v>9300</v>
      </c>
      <c r="P93" s="4">
        <v>41792</v>
      </c>
      <c r="Q93" s="3" t="s">
        <v>27</v>
      </c>
      <c r="R93" s="3" t="s">
        <v>451</v>
      </c>
    </row>
    <row r="94" spans="1:18" ht="27.75">
      <c r="A94" s="5">
        <v>88</v>
      </c>
      <c r="B94" s="5" t="str">
        <f>"201300181620"</f>
        <v>201300181620</v>
      </c>
      <c r="C94" s="5">
        <v>106599</v>
      </c>
      <c r="D94" s="5" t="s">
        <v>452</v>
      </c>
      <c r="E94" s="5">
        <v>20525663800</v>
      </c>
      <c r="F94" s="5" t="s">
        <v>307</v>
      </c>
      <c r="G94" s="5" t="s">
        <v>394</v>
      </c>
      <c r="H94" s="5" t="s">
        <v>54</v>
      </c>
      <c r="I94" s="5" t="s">
        <v>55</v>
      </c>
      <c r="J94" s="5" t="s">
        <v>56</v>
      </c>
      <c r="K94" s="5" t="s">
        <v>453</v>
      </c>
      <c r="L94" s="5" t="s">
        <v>454</v>
      </c>
      <c r="M94" s="5">
        <v>1</v>
      </c>
      <c r="N94" s="5" t="s">
        <v>26</v>
      </c>
      <c r="O94" s="5">
        <v>10500</v>
      </c>
      <c r="P94" s="6">
        <v>41605</v>
      </c>
      <c r="Q94" s="5" t="s">
        <v>27</v>
      </c>
      <c r="R94" s="5" t="s">
        <v>397</v>
      </c>
    </row>
    <row r="95" spans="1:18" ht="13.5">
      <c r="A95" s="3">
        <v>89</v>
      </c>
      <c r="B95" s="3" t="str">
        <f>"201900067469"</f>
        <v>201900067469</v>
      </c>
      <c r="C95" s="3">
        <v>127552</v>
      </c>
      <c r="D95" s="3" t="s">
        <v>455</v>
      </c>
      <c r="E95" s="3">
        <v>20167700277</v>
      </c>
      <c r="F95" s="3" t="s">
        <v>89</v>
      </c>
      <c r="G95" s="3" t="s">
        <v>90</v>
      </c>
      <c r="H95" s="3" t="s">
        <v>54</v>
      </c>
      <c r="I95" s="3" t="s">
        <v>55</v>
      </c>
      <c r="J95" s="3" t="s">
        <v>56</v>
      </c>
      <c r="K95" s="3" t="s">
        <v>456</v>
      </c>
      <c r="L95" s="3" t="s">
        <v>457</v>
      </c>
      <c r="M95" s="3">
        <v>1</v>
      </c>
      <c r="N95" s="3" t="s">
        <v>26</v>
      </c>
      <c r="O95" s="3">
        <v>9500</v>
      </c>
      <c r="P95" s="4">
        <v>43585</v>
      </c>
      <c r="Q95" s="3" t="s">
        <v>27</v>
      </c>
      <c r="R95" s="3" t="s">
        <v>92</v>
      </c>
    </row>
    <row r="96" spans="1:18" ht="13.5">
      <c r="A96" s="5">
        <v>90</v>
      </c>
      <c r="B96" s="5" t="str">
        <f>"201900077778"</f>
        <v>201900077778</v>
      </c>
      <c r="C96" s="5">
        <v>143146</v>
      </c>
      <c r="D96" s="5" t="s">
        <v>458</v>
      </c>
      <c r="E96" s="5">
        <v>20167700277</v>
      </c>
      <c r="F96" s="5" t="s">
        <v>89</v>
      </c>
      <c r="G96" s="5" t="s">
        <v>90</v>
      </c>
      <c r="H96" s="5" t="s">
        <v>54</v>
      </c>
      <c r="I96" s="5" t="s">
        <v>55</v>
      </c>
      <c r="J96" s="5" t="s">
        <v>56</v>
      </c>
      <c r="K96" s="5" t="s">
        <v>459</v>
      </c>
      <c r="L96" s="5" t="s">
        <v>460</v>
      </c>
      <c r="M96" s="5">
        <v>1</v>
      </c>
      <c r="N96" s="5" t="s">
        <v>26</v>
      </c>
      <c r="O96" s="5">
        <v>10500</v>
      </c>
      <c r="P96" s="6">
        <v>43602</v>
      </c>
      <c r="Q96" s="5" t="s">
        <v>27</v>
      </c>
      <c r="R96" s="5" t="s">
        <v>92</v>
      </c>
    </row>
    <row r="97" spans="1:18" ht="13.5">
      <c r="A97" s="3">
        <v>91</v>
      </c>
      <c r="B97" s="3" t="str">
        <f>"201600093687"</f>
        <v>201600093687</v>
      </c>
      <c r="C97" s="3">
        <v>122335</v>
      </c>
      <c r="D97" s="3" t="s">
        <v>461</v>
      </c>
      <c r="E97" s="3">
        <v>20554329706</v>
      </c>
      <c r="F97" s="3" t="s">
        <v>38</v>
      </c>
      <c r="G97" s="3" t="s">
        <v>227</v>
      </c>
      <c r="H97" s="3" t="s">
        <v>40</v>
      </c>
      <c r="I97" s="3" t="s">
        <v>41</v>
      </c>
      <c r="J97" s="3" t="s">
        <v>41</v>
      </c>
      <c r="K97" s="3" t="s">
        <v>462</v>
      </c>
      <c r="L97" s="3"/>
      <c r="M97" s="3">
        <v>2</v>
      </c>
      <c r="N97" s="3" t="s">
        <v>26</v>
      </c>
      <c r="O97" s="3">
        <v>4000</v>
      </c>
      <c r="P97" s="4">
        <v>42545</v>
      </c>
      <c r="Q97" s="3" t="s">
        <v>27</v>
      </c>
      <c r="R97" s="3" t="s">
        <v>43</v>
      </c>
    </row>
    <row r="98" spans="1:18" ht="13.5">
      <c r="A98" s="5">
        <v>92</v>
      </c>
      <c r="B98" s="5" t="str">
        <f>"201700044786"</f>
        <v>201700044786</v>
      </c>
      <c r="C98" s="5">
        <v>127515</v>
      </c>
      <c r="D98" s="5" t="s">
        <v>463</v>
      </c>
      <c r="E98" s="5">
        <v>10435472031</v>
      </c>
      <c r="F98" s="5" t="s">
        <v>464</v>
      </c>
      <c r="G98" s="5" t="s">
        <v>465</v>
      </c>
      <c r="H98" s="5" t="s">
        <v>54</v>
      </c>
      <c r="I98" s="5" t="s">
        <v>55</v>
      </c>
      <c r="J98" s="5" t="s">
        <v>56</v>
      </c>
      <c r="K98" s="5" t="s">
        <v>466</v>
      </c>
      <c r="L98" s="5"/>
      <c r="M98" s="5">
        <v>2</v>
      </c>
      <c r="N98" s="5" t="s">
        <v>26</v>
      </c>
      <c r="O98" s="5">
        <v>4400</v>
      </c>
      <c r="P98" s="6">
        <v>42820</v>
      </c>
      <c r="Q98" s="5" t="s">
        <v>27</v>
      </c>
      <c r="R98" s="5" t="s">
        <v>464</v>
      </c>
    </row>
    <row r="99" spans="1:18" ht="27.75">
      <c r="A99" s="3">
        <v>93</v>
      </c>
      <c r="B99" s="3" t="str">
        <f>"201900083823"</f>
        <v>201900083823</v>
      </c>
      <c r="C99" s="3">
        <v>84427</v>
      </c>
      <c r="D99" s="3" t="s">
        <v>467</v>
      </c>
      <c r="E99" s="3">
        <v>20122030718</v>
      </c>
      <c r="F99" s="3" t="s">
        <v>468</v>
      </c>
      <c r="G99" s="3" t="s">
        <v>469</v>
      </c>
      <c r="H99" s="3" t="s">
        <v>22</v>
      </c>
      <c r="I99" s="3" t="s">
        <v>22</v>
      </c>
      <c r="J99" s="3" t="s">
        <v>23</v>
      </c>
      <c r="K99" s="3" t="s">
        <v>470</v>
      </c>
      <c r="L99" s="3" t="s">
        <v>471</v>
      </c>
      <c r="M99" s="3">
        <v>1</v>
      </c>
      <c r="N99" s="3" t="s">
        <v>26</v>
      </c>
      <c r="O99" s="3">
        <v>9000</v>
      </c>
      <c r="P99" s="4">
        <v>43612</v>
      </c>
      <c r="Q99" s="3" t="s">
        <v>27</v>
      </c>
      <c r="R99" s="3" t="s">
        <v>472</v>
      </c>
    </row>
    <row r="100" spans="1:18" ht="13.5">
      <c r="A100" s="5">
        <v>94</v>
      </c>
      <c r="B100" s="5" t="str">
        <f>"201400046987"</f>
        <v>201400046987</v>
      </c>
      <c r="C100" s="5">
        <v>62051</v>
      </c>
      <c r="D100" s="5" t="s">
        <v>473</v>
      </c>
      <c r="E100" s="5">
        <v>20102420293</v>
      </c>
      <c r="F100" s="5" t="s">
        <v>474</v>
      </c>
      <c r="G100" s="5" t="s">
        <v>475</v>
      </c>
      <c r="H100" s="5" t="s">
        <v>54</v>
      </c>
      <c r="I100" s="5" t="s">
        <v>55</v>
      </c>
      <c r="J100" s="5" t="s">
        <v>56</v>
      </c>
      <c r="K100" s="5" t="s">
        <v>476</v>
      </c>
      <c r="L100" s="5" t="s">
        <v>477</v>
      </c>
      <c r="M100" s="5">
        <v>1</v>
      </c>
      <c r="N100" s="5" t="s">
        <v>26</v>
      </c>
      <c r="O100" s="5">
        <v>9500</v>
      </c>
      <c r="P100" s="6">
        <v>41740</v>
      </c>
      <c r="Q100" s="5" t="s">
        <v>27</v>
      </c>
      <c r="R100" s="5" t="s">
        <v>478</v>
      </c>
    </row>
    <row r="101" spans="1:18" ht="13.5">
      <c r="A101" s="3">
        <v>95</v>
      </c>
      <c r="B101" s="3" t="str">
        <f>"201500028650"</f>
        <v>201500028650</v>
      </c>
      <c r="C101" s="3">
        <v>114227</v>
      </c>
      <c r="D101" s="3" t="s">
        <v>479</v>
      </c>
      <c r="E101" s="3">
        <v>20105499061</v>
      </c>
      <c r="F101" s="3" t="s">
        <v>147</v>
      </c>
      <c r="G101" s="3" t="s">
        <v>480</v>
      </c>
      <c r="H101" s="3" t="s">
        <v>54</v>
      </c>
      <c r="I101" s="3" t="s">
        <v>55</v>
      </c>
      <c r="J101" s="3" t="s">
        <v>56</v>
      </c>
      <c r="K101" s="3" t="s">
        <v>481</v>
      </c>
      <c r="L101" s="3"/>
      <c r="M101" s="3">
        <v>1</v>
      </c>
      <c r="N101" s="3" t="s">
        <v>26</v>
      </c>
      <c r="O101" s="3">
        <v>4100</v>
      </c>
      <c r="P101" s="4">
        <v>42075</v>
      </c>
      <c r="Q101" s="3" t="s">
        <v>27</v>
      </c>
      <c r="R101" s="3" t="s">
        <v>150</v>
      </c>
    </row>
    <row r="102" spans="1:18" ht="13.5">
      <c r="A102" s="5">
        <v>96</v>
      </c>
      <c r="B102" s="5" t="str">
        <f>"201400132053"</f>
        <v>201400132053</v>
      </c>
      <c r="C102" s="5">
        <v>103517</v>
      </c>
      <c r="D102" s="5" t="s">
        <v>482</v>
      </c>
      <c r="E102" s="5">
        <v>10209060537</v>
      </c>
      <c r="F102" s="5" t="s">
        <v>483</v>
      </c>
      <c r="G102" s="5" t="s">
        <v>484</v>
      </c>
      <c r="H102" s="5" t="s">
        <v>22</v>
      </c>
      <c r="I102" s="5" t="s">
        <v>22</v>
      </c>
      <c r="J102" s="5" t="s">
        <v>47</v>
      </c>
      <c r="K102" s="5" t="s">
        <v>485</v>
      </c>
      <c r="L102" s="5" t="s">
        <v>486</v>
      </c>
      <c r="M102" s="5">
        <v>1</v>
      </c>
      <c r="N102" s="5" t="s">
        <v>26</v>
      </c>
      <c r="O102" s="5">
        <v>9000</v>
      </c>
      <c r="P102" s="6">
        <v>41922</v>
      </c>
      <c r="Q102" s="5" t="s">
        <v>27</v>
      </c>
      <c r="R102" s="5" t="s">
        <v>483</v>
      </c>
    </row>
    <row r="103" spans="1:18" ht="27.75">
      <c r="A103" s="3">
        <v>97</v>
      </c>
      <c r="B103" s="3" t="str">
        <f>"201800025359"</f>
        <v>201800025359</v>
      </c>
      <c r="C103" s="3">
        <v>134536</v>
      </c>
      <c r="D103" s="3" t="s">
        <v>487</v>
      </c>
      <c r="E103" s="3">
        <v>20538570436</v>
      </c>
      <c r="F103" s="3" t="s">
        <v>488</v>
      </c>
      <c r="G103" s="3" t="s">
        <v>281</v>
      </c>
      <c r="H103" s="3" t="s">
        <v>54</v>
      </c>
      <c r="I103" s="3" t="s">
        <v>55</v>
      </c>
      <c r="J103" s="3" t="s">
        <v>56</v>
      </c>
      <c r="K103" s="3" t="s">
        <v>489</v>
      </c>
      <c r="L103" s="3"/>
      <c r="M103" s="3">
        <v>1</v>
      </c>
      <c r="N103" s="3" t="s">
        <v>26</v>
      </c>
      <c r="O103" s="3">
        <v>4900</v>
      </c>
      <c r="P103" s="4">
        <v>43150</v>
      </c>
      <c r="Q103" s="3" t="s">
        <v>27</v>
      </c>
      <c r="R103" s="3" t="s">
        <v>283</v>
      </c>
    </row>
    <row r="104" spans="1:18" ht="13.5">
      <c r="A104" s="5">
        <v>98</v>
      </c>
      <c r="B104" s="5" t="str">
        <f>"201400067282"</f>
        <v>201400067282</v>
      </c>
      <c r="C104" s="5">
        <v>109672</v>
      </c>
      <c r="D104" s="5" t="s">
        <v>490</v>
      </c>
      <c r="E104" s="5">
        <v>20105499061</v>
      </c>
      <c r="F104" s="5" t="s">
        <v>491</v>
      </c>
      <c r="G104" s="5" t="s">
        <v>492</v>
      </c>
      <c r="H104" s="5" t="s">
        <v>54</v>
      </c>
      <c r="I104" s="5" t="s">
        <v>55</v>
      </c>
      <c r="J104" s="5" t="s">
        <v>56</v>
      </c>
      <c r="K104" s="5" t="s">
        <v>493</v>
      </c>
      <c r="L104" s="5" t="s">
        <v>494</v>
      </c>
      <c r="M104" s="5">
        <v>1</v>
      </c>
      <c r="N104" s="5" t="s">
        <v>26</v>
      </c>
      <c r="O104" s="5">
        <v>9300</v>
      </c>
      <c r="P104" s="6">
        <v>41793</v>
      </c>
      <c r="Q104" s="5" t="s">
        <v>27</v>
      </c>
      <c r="R104" s="5" t="s">
        <v>150</v>
      </c>
    </row>
    <row r="105" spans="1:18" ht="13.5">
      <c r="A105" s="3">
        <v>99</v>
      </c>
      <c r="B105" s="3" t="str">
        <f>"201800005301"</f>
        <v>201800005301</v>
      </c>
      <c r="C105" s="3">
        <v>134011</v>
      </c>
      <c r="D105" s="3" t="s">
        <v>495</v>
      </c>
      <c r="E105" s="3">
        <v>20554329706</v>
      </c>
      <c r="F105" s="3" t="s">
        <v>38</v>
      </c>
      <c r="G105" s="3" t="s">
        <v>39</v>
      </c>
      <c r="H105" s="3" t="s">
        <v>40</v>
      </c>
      <c r="I105" s="3" t="s">
        <v>41</v>
      </c>
      <c r="J105" s="3" t="s">
        <v>41</v>
      </c>
      <c r="K105" s="3" t="s">
        <v>496</v>
      </c>
      <c r="L105" s="3"/>
      <c r="M105" s="3">
        <v>2</v>
      </c>
      <c r="N105" s="3" t="s">
        <v>26</v>
      </c>
      <c r="O105" s="3">
        <v>3000</v>
      </c>
      <c r="P105" s="4">
        <v>43122</v>
      </c>
      <c r="Q105" s="3" t="s">
        <v>27</v>
      </c>
      <c r="R105" s="3" t="s">
        <v>497</v>
      </c>
    </row>
    <row r="106" spans="1:18" ht="13.5">
      <c r="A106" s="5">
        <v>100</v>
      </c>
      <c r="B106" s="5" t="str">
        <f>"201300057630"</f>
        <v>201300057630</v>
      </c>
      <c r="C106" s="5">
        <v>96828</v>
      </c>
      <c r="D106" s="5" t="s">
        <v>498</v>
      </c>
      <c r="E106" s="5">
        <v>20167700277</v>
      </c>
      <c r="F106" s="5" t="s">
        <v>89</v>
      </c>
      <c r="G106" s="5" t="s">
        <v>90</v>
      </c>
      <c r="H106" s="5" t="s">
        <v>54</v>
      </c>
      <c r="I106" s="5" t="s">
        <v>55</v>
      </c>
      <c r="J106" s="5" t="s">
        <v>56</v>
      </c>
      <c r="K106" s="5" t="s">
        <v>499</v>
      </c>
      <c r="L106" s="5" t="s">
        <v>500</v>
      </c>
      <c r="M106" s="5">
        <v>1</v>
      </c>
      <c r="N106" s="5" t="s">
        <v>26</v>
      </c>
      <c r="O106" s="5">
        <v>9000</v>
      </c>
      <c r="P106" s="6">
        <v>41355</v>
      </c>
      <c r="Q106" s="5" t="s">
        <v>27</v>
      </c>
      <c r="R106" s="5" t="s">
        <v>92</v>
      </c>
    </row>
    <row r="107" spans="1:18" ht="13.5">
      <c r="A107" s="3">
        <v>101</v>
      </c>
      <c r="B107" s="3" t="str">
        <f>"201400048001"</f>
        <v>201400048001</v>
      </c>
      <c r="C107" s="3">
        <v>108964</v>
      </c>
      <c r="D107" s="3" t="s">
        <v>501</v>
      </c>
      <c r="E107" s="3">
        <v>20105499061</v>
      </c>
      <c r="F107" s="3" t="s">
        <v>147</v>
      </c>
      <c r="G107" s="3" t="s">
        <v>502</v>
      </c>
      <c r="H107" s="3" t="s">
        <v>54</v>
      </c>
      <c r="I107" s="3" t="s">
        <v>55</v>
      </c>
      <c r="J107" s="3" t="s">
        <v>56</v>
      </c>
      <c r="K107" s="3" t="s">
        <v>503</v>
      </c>
      <c r="L107" s="3" t="s">
        <v>504</v>
      </c>
      <c r="M107" s="3">
        <v>1</v>
      </c>
      <c r="N107" s="3" t="s">
        <v>26</v>
      </c>
      <c r="O107" s="3">
        <v>9400</v>
      </c>
      <c r="P107" s="4">
        <v>41748</v>
      </c>
      <c r="Q107" s="3" t="s">
        <v>27</v>
      </c>
      <c r="R107" s="3" t="s">
        <v>296</v>
      </c>
    </row>
    <row r="108" spans="1:18" ht="13.5">
      <c r="A108" s="5">
        <v>102</v>
      </c>
      <c r="B108" s="5" t="str">
        <f>"201300097860"</f>
        <v>201300097860</v>
      </c>
      <c r="C108" s="5">
        <v>100366</v>
      </c>
      <c r="D108" s="5" t="s">
        <v>505</v>
      </c>
      <c r="E108" s="5">
        <v>20161354377</v>
      </c>
      <c r="F108" s="5" t="s">
        <v>61</v>
      </c>
      <c r="G108" s="5" t="s">
        <v>184</v>
      </c>
      <c r="H108" s="5" t="s">
        <v>54</v>
      </c>
      <c r="I108" s="5" t="s">
        <v>55</v>
      </c>
      <c r="J108" s="5" t="s">
        <v>63</v>
      </c>
      <c r="K108" s="5" t="s">
        <v>506</v>
      </c>
      <c r="L108" s="5" t="s">
        <v>507</v>
      </c>
      <c r="M108" s="5">
        <v>1</v>
      </c>
      <c r="N108" s="5" t="s">
        <v>26</v>
      </c>
      <c r="O108" s="5">
        <v>9500</v>
      </c>
      <c r="P108" s="6">
        <v>41430</v>
      </c>
      <c r="Q108" s="5" t="s">
        <v>27</v>
      </c>
      <c r="R108" s="5" t="s">
        <v>187</v>
      </c>
    </row>
    <row r="109" spans="1:18" ht="27.75">
      <c r="A109" s="3">
        <v>103</v>
      </c>
      <c r="B109" s="3" t="str">
        <f>"202000015706"</f>
        <v>202000015706</v>
      </c>
      <c r="C109" s="3">
        <v>148972</v>
      </c>
      <c r="D109" s="3" t="s">
        <v>508</v>
      </c>
      <c r="E109" s="3">
        <v>20481925640</v>
      </c>
      <c r="F109" s="3" t="s">
        <v>509</v>
      </c>
      <c r="G109" s="3" t="s">
        <v>510</v>
      </c>
      <c r="H109" s="3" t="s">
        <v>40</v>
      </c>
      <c r="I109" s="3" t="s">
        <v>41</v>
      </c>
      <c r="J109" s="3" t="s">
        <v>41</v>
      </c>
      <c r="K109" s="3" t="s">
        <v>511</v>
      </c>
      <c r="L109" s="3"/>
      <c r="M109" s="3">
        <v>2</v>
      </c>
      <c r="N109" s="3" t="s">
        <v>26</v>
      </c>
      <c r="O109" s="3">
        <v>4200</v>
      </c>
      <c r="P109" s="4">
        <v>43884</v>
      </c>
      <c r="Q109" s="3" t="s">
        <v>27</v>
      </c>
      <c r="R109" s="3" t="s">
        <v>512</v>
      </c>
    </row>
    <row r="110" spans="1:18" ht="13.5">
      <c r="A110" s="5">
        <v>104</v>
      </c>
      <c r="B110" s="5" t="str">
        <f>"201600039443"</f>
        <v>201600039443</v>
      </c>
      <c r="C110" s="5">
        <v>105443</v>
      </c>
      <c r="D110" s="5" t="s">
        <v>513</v>
      </c>
      <c r="E110" s="5">
        <v>20525716342</v>
      </c>
      <c r="F110" s="5" t="s">
        <v>68</v>
      </c>
      <c r="G110" s="5" t="s">
        <v>69</v>
      </c>
      <c r="H110" s="5" t="s">
        <v>22</v>
      </c>
      <c r="I110" s="5" t="s">
        <v>22</v>
      </c>
      <c r="J110" s="5" t="s">
        <v>70</v>
      </c>
      <c r="K110" s="5" t="s">
        <v>514</v>
      </c>
      <c r="L110" s="5" t="s">
        <v>515</v>
      </c>
      <c r="M110" s="5">
        <v>1</v>
      </c>
      <c r="N110" s="5" t="s">
        <v>26</v>
      </c>
      <c r="O110" s="5">
        <v>12000</v>
      </c>
      <c r="P110" s="6">
        <v>42449</v>
      </c>
      <c r="Q110" s="5" t="s">
        <v>27</v>
      </c>
      <c r="R110" s="5" t="s">
        <v>516</v>
      </c>
    </row>
    <row r="111" spans="1:18" ht="27.75">
      <c r="A111" s="3">
        <v>105</v>
      </c>
      <c r="B111" s="3" t="str">
        <f>"202000123790"</f>
        <v>202000123790</v>
      </c>
      <c r="C111" s="3">
        <v>151243</v>
      </c>
      <c r="D111" s="3" t="s">
        <v>517</v>
      </c>
      <c r="E111" s="3">
        <v>20102423985</v>
      </c>
      <c r="F111" s="3" t="s">
        <v>273</v>
      </c>
      <c r="G111" s="3" t="s">
        <v>518</v>
      </c>
      <c r="H111" s="3" t="s">
        <v>54</v>
      </c>
      <c r="I111" s="3" t="s">
        <v>55</v>
      </c>
      <c r="J111" s="3" t="s">
        <v>275</v>
      </c>
      <c r="K111" s="3" t="s">
        <v>519</v>
      </c>
      <c r="L111" s="3" t="s">
        <v>520</v>
      </c>
      <c r="M111" s="3">
        <v>3</v>
      </c>
      <c r="N111" s="3" t="s">
        <v>26</v>
      </c>
      <c r="O111" s="3">
        <v>8400</v>
      </c>
      <c r="P111" s="4">
        <v>44092</v>
      </c>
      <c r="Q111" s="3" t="s">
        <v>27</v>
      </c>
      <c r="R111" s="3" t="s">
        <v>278</v>
      </c>
    </row>
    <row r="112" spans="1:18" ht="13.5">
      <c r="A112" s="5">
        <v>106</v>
      </c>
      <c r="B112" s="5" t="str">
        <f>"201400006400"</f>
        <v>201400006400</v>
      </c>
      <c r="C112" s="5">
        <v>107357</v>
      </c>
      <c r="D112" s="5" t="s">
        <v>521</v>
      </c>
      <c r="E112" s="5">
        <v>20167700277</v>
      </c>
      <c r="F112" s="5" t="s">
        <v>89</v>
      </c>
      <c r="G112" s="5" t="s">
        <v>90</v>
      </c>
      <c r="H112" s="5" t="s">
        <v>54</v>
      </c>
      <c r="I112" s="5" t="s">
        <v>55</v>
      </c>
      <c r="J112" s="5" t="s">
        <v>56</v>
      </c>
      <c r="K112" s="5" t="s">
        <v>522</v>
      </c>
      <c r="L112" s="5" t="s">
        <v>523</v>
      </c>
      <c r="M112" s="5">
        <v>1</v>
      </c>
      <c r="N112" s="5" t="s">
        <v>26</v>
      </c>
      <c r="O112" s="5">
        <v>9500</v>
      </c>
      <c r="P112" s="6">
        <v>41658</v>
      </c>
      <c r="Q112" s="5" t="s">
        <v>27</v>
      </c>
      <c r="R112" s="5" t="s">
        <v>92</v>
      </c>
    </row>
    <row r="113" spans="1:18" ht="13.5">
      <c r="A113" s="3">
        <v>107</v>
      </c>
      <c r="B113" s="3" t="str">
        <f>"201700068532"</f>
        <v>201700068532</v>
      </c>
      <c r="C113" s="3">
        <v>128360</v>
      </c>
      <c r="D113" s="3" t="s">
        <v>524</v>
      </c>
      <c r="E113" s="3">
        <v>20545606721</v>
      </c>
      <c r="F113" s="3" t="s">
        <v>525</v>
      </c>
      <c r="G113" s="3" t="s">
        <v>526</v>
      </c>
      <c r="H113" s="3" t="s">
        <v>162</v>
      </c>
      <c r="I113" s="3" t="s">
        <v>527</v>
      </c>
      <c r="J113" s="3" t="s">
        <v>527</v>
      </c>
      <c r="K113" s="3" t="s">
        <v>528</v>
      </c>
      <c r="L113" s="3" t="s">
        <v>529</v>
      </c>
      <c r="M113" s="3">
        <v>1</v>
      </c>
      <c r="N113" s="3" t="s">
        <v>26</v>
      </c>
      <c r="O113" s="3">
        <v>9000</v>
      </c>
      <c r="P113" s="4">
        <v>42859</v>
      </c>
      <c r="Q113" s="3" t="s">
        <v>27</v>
      </c>
      <c r="R113" s="3" t="s">
        <v>376</v>
      </c>
    </row>
    <row r="114" spans="1:18" ht="27.75">
      <c r="A114" s="5">
        <v>108</v>
      </c>
      <c r="B114" s="5" t="str">
        <f>"201800025368"</f>
        <v>201800025368</v>
      </c>
      <c r="C114" s="5">
        <v>134537</v>
      </c>
      <c r="D114" s="5" t="s">
        <v>530</v>
      </c>
      <c r="E114" s="5">
        <v>20538570436</v>
      </c>
      <c r="F114" s="5" t="s">
        <v>488</v>
      </c>
      <c r="G114" s="5" t="s">
        <v>531</v>
      </c>
      <c r="H114" s="5" t="s">
        <v>54</v>
      </c>
      <c r="I114" s="5" t="s">
        <v>55</v>
      </c>
      <c r="J114" s="5" t="s">
        <v>56</v>
      </c>
      <c r="K114" s="5" t="s">
        <v>532</v>
      </c>
      <c r="L114" s="5"/>
      <c r="M114" s="5">
        <v>1</v>
      </c>
      <c r="N114" s="5" t="s">
        <v>26</v>
      </c>
      <c r="O114" s="5">
        <v>5386</v>
      </c>
      <c r="P114" s="6">
        <v>43151</v>
      </c>
      <c r="Q114" s="5" t="s">
        <v>27</v>
      </c>
      <c r="R114" s="5" t="s">
        <v>283</v>
      </c>
    </row>
    <row r="115" spans="1:18" ht="13.5">
      <c r="A115" s="3">
        <v>109</v>
      </c>
      <c r="B115" s="3" t="str">
        <f>"201500032856"</f>
        <v>201500032856</v>
      </c>
      <c r="C115" s="3">
        <v>105496</v>
      </c>
      <c r="D115" s="3" t="s">
        <v>533</v>
      </c>
      <c r="E115" s="3">
        <v>20102420293</v>
      </c>
      <c r="F115" s="3" t="s">
        <v>474</v>
      </c>
      <c r="G115" s="3" t="s">
        <v>534</v>
      </c>
      <c r="H115" s="3" t="s">
        <v>54</v>
      </c>
      <c r="I115" s="3" t="s">
        <v>55</v>
      </c>
      <c r="J115" s="3" t="s">
        <v>56</v>
      </c>
      <c r="K115" s="3" t="s">
        <v>535</v>
      </c>
      <c r="L115" s="3" t="s">
        <v>536</v>
      </c>
      <c r="M115" s="3">
        <v>1</v>
      </c>
      <c r="N115" s="3" t="s">
        <v>26</v>
      </c>
      <c r="O115" s="3">
        <v>8500</v>
      </c>
      <c r="P115" s="4">
        <v>42080</v>
      </c>
      <c r="Q115" s="3" t="s">
        <v>27</v>
      </c>
      <c r="R115" s="3" t="s">
        <v>537</v>
      </c>
    </row>
    <row r="116" spans="1:18" ht="13.5">
      <c r="A116" s="5">
        <v>110</v>
      </c>
      <c r="B116" s="5" t="str">
        <f>"201500019137"</f>
        <v>201500019137</v>
      </c>
      <c r="C116" s="5">
        <v>113917</v>
      </c>
      <c r="D116" s="5" t="s">
        <v>538</v>
      </c>
      <c r="E116" s="5">
        <v>10238974335</v>
      </c>
      <c r="F116" s="5" t="s">
        <v>539</v>
      </c>
      <c r="G116" s="5" t="s">
        <v>540</v>
      </c>
      <c r="H116" s="5" t="s">
        <v>54</v>
      </c>
      <c r="I116" s="5" t="s">
        <v>55</v>
      </c>
      <c r="J116" s="5" t="s">
        <v>275</v>
      </c>
      <c r="K116" s="5" t="s">
        <v>541</v>
      </c>
      <c r="L116" s="5"/>
      <c r="M116" s="5">
        <v>2</v>
      </c>
      <c r="N116" s="5" t="s">
        <v>26</v>
      </c>
      <c r="O116" s="5">
        <v>3400</v>
      </c>
      <c r="P116" s="6">
        <v>42054</v>
      </c>
      <c r="Q116" s="5" t="s">
        <v>27</v>
      </c>
      <c r="R116" s="5" t="s">
        <v>539</v>
      </c>
    </row>
    <row r="117" spans="1:18" ht="13.5">
      <c r="A117" s="3">
        <v>111</v>
      </c>
      <c r="B117" s="3" t="str">
        <f>"201900116030"</f>
        <v>201900116030</v>
      </c>
      <c r="C117" s="3">
        <v>145304</v>
      </c>
      <c r="D117" s="3" t="s">
        <v>542</v>
      </c>
      <c r="E117" s="3">
        <v>20167700277</v>
      </c>
      <c r="F117" s="3" t="s">
        <v>89</v>
      </c>
      <c r="G117" s="3" t="s">
        <v>90</v>
      </c>
      <c r="H117" s="3" t="s">
        <v>54</v>
      </c>
      <c r="I117" s="3" t="s">
        <v>55</v>
      </c>
      <c r="J117" s="3" t="s">
        <v>56</v>
      </c>
      <c r="K117" s="3" t="s">
        <v>543</v>
      </c>
      <c r="L117" s="3" t="s">
        <v>544</v>
      </c>
      <c r="M117" s="3">
        <v>1</v>
      </c>
      <c r="N117" s="3" t="s">
        <v>26</v>
      </c>
      <c r="O117" s="3">
        <v>12000</v>
      </c>
      <c r="P117" s="4">
        <v>43668</v>
      </c>
      <c r="Q117" s="3" t="s">
        <v>27</v>
      </c>
      <c r="R117" s="3" t="s">
        <v>92</v>
      </c>
    </row>
    <row r="118" spans="1:18" ht="13.5">
      <c r="A118" s="5">
        <v>112</v>
      </c>
      <c r="B118" s="5" t="str">
        <f>"201300057625"</f>
        <v>201300057625</v>
      </c>
      <c r="C118" s="5">
        <v>88011</v>
      </c>
      <c r="D118" s="5" t="s">
        <v>545</v>
      </c>
      <c r="E118" s="5">
        <v>20167700277</v>
      </c>
      <c r="F118" s="5" t="s">
        <v>288</v>
      </c>
      <c r="G118" s="5" t="s">
        <v>546</v>
      </c>
      <c r="H118" s="5" t="s">
        <v>54</v>
      </c>
      <c r="I118" s="5" t="s">
        <v>55</v>
      </c>
      <c r="J118" s="5" t="s">
        <v>56</v>
      </c>
      <c r="K118" s="5" t="s">
        <v>547</v>
      </c>
      <c r="L118" s="5" t="s">
        <v>548</v>
      </c>
      <c r="M118" s="5">
        <v>1</v>
      </c>
      <c r="N118" s="5" t="s">
        <v>26</v>
      </c>
      <c r="O118" s="5">
        <v>9500</v>
      </c>
      <c r="P118" s="6">
        <v>41546</v>
      </c>
      <c r="Q118" s="5" t="s">
        <v>27</v>
      </c>
      <c r="R118" s="5" t="s">
        <v>92</v>
      </c>
    </row>
    <row r="119" spans="1:18" ht="13.5">
      <c r="A119" s="3">
        <v>113</v>
      </c>
      <c r="B119" s="3" t="str">
        <f>"201600098564"</f>
        <v>201600098564</v>
      </c>
      <c r="C119" s="3">
        <v>122524</v>
      </c>
      <c r="D119" s="3" t="s">
        <v>549</v>
      </c>
      <c r="E119" s="3">
        <v>20161354377</v>
      </c>
      <c r="F119" s="3" t="s">
        <v>61</v>
      </c>
      <c r="G119" s="3" t="s">
        <v>184</v>
      </c>
      <c r="H119" s="3" t="s">
        <v>54</v>
      </c>
      <c r="I119" s="3" t="s">
        <v>55</v>
      </c>
      <c r="J119" s="3" t="s">
        <v>63</v>
      </c>
      <c r="K119" s="3" t="s">
        <v>550</v>
      </c>
      <c r="L119" s="3"/>
      <c r="M119" s="3">
        <v>2</v>
      </c>
      <c r="N119" s="3" t="s">
        <v>26</v>
      </c>
      <c r="O119" s="3">
        <v>4500</v>
      </c>
      <c r="P119" s="4">
        <v>42555</v>
      </c>
      <c r="Q119" s="3" t="s">
        <v>27</v>
      </c>
      <c r="R119" s="3" t="s">
        <v>187</v>
      </c>
    </row>
    <row r="120" spans="1:18" ht="13.5">
      <c r="A120" s="5">
        <v>114</v>
      </c>
      <c r="B120" s="5" t="str">
        <f>"201900075630"</f>
        <v>201900075630</v>
      </c>
      <c r="C120" s="5">
        <v>125560</v>
      </c>
      <c r="D120" s="5" t="s">
        <v>551</v>
      </c>
      <c r="E120" s="5">
        <v>20601523583</v>
      </c>
      <c r="F120" s="5" t="s">
        <v>552</v>
      </c>
      <c r="G120" s="5" t="s">
        <v>553</v>
      </c>
      <c r="H120" s="5" t="s">
        <v>22</v>
      </c>
      <c r="I120" s="5" t="s">
        <v>22</v>
      </c>
      <c r="J120" s="5" t="s">
        <v>554</v>
      </c>
      <c r="K120" s="5" t="s">
        <v>555</v>
      </c>
      <c r="L120" s="5" t="s">
        <v>556</v>
      </c>
      <c r="M120" s="5">
        <v>1</v>
      </c>
      <c r="N120" s="5" t="s">
        <v>26</v>
      </c>
      <c r="O120" s="5">
        <v>9000</v>
      </c>
      <c r="P120" s="6">
        <v>43603</v>
      </c>
      <c r="Q120" s="5" t="s">
        <v>27</v>
      </c>
      <c r="R120" s="5" t="s">
        <v>557</v>
      </c>
    </row>
    <row r="121" spans="1:18" ht="13.5">
      <c r="A121" s="3">
        <v>115</v>
      </c>
      <c r="B121" s="3" t="str">
        <f>"201300057629"</f>
        <v>201300057629</v>
      </c>
      <c r="C121" s="3">
        <v>96830</v>
      </c>
      <c r="D121" s="3" t="s">
        <v>558</v>
      </c>
      <c r="E121" s="3">
        <v>20167700277</v>
      </c>
      <c r="F121" s="3" t="s">
        <v>89</v>
      </c>
      <c r="G121" s="3" t="s">
        <v>90</v>
      </c>
      <c r="H121" s="3" t="s">
        <v>54</v>
      </c>
      <c r="I121" s="3" t="s">
        <v>55</v>
      </c>
      <c r="J121" s="3" t="s">
        <v>56</v>
      </c>
      <c r="K121" s="3" t="s">
        <v>559</v>
      </c>
      <c r="L121" s="3" t="s">
        <v>560</v>
      </c>
      <c r="M121" s="3">
        <v>1</v>
      </c>
      <c r="N121" s="3" t="s">
        <v>26</v>
      </c>
      <c r="O121" s="3">
        <v>9090</v>
      </c>
      <c r="P121" s="4">
        <v>41359</v>
      </c>
      <c r="Q121" s="3" t="s">
        <v>27</v>
      </c>
      <c r="R121" s="3" t="s">
        <v>92</v>
      </c>
    </row>
    <row r="122" spans="1:18" ht="13.5">
      <c r="A122" s="5">
        <v>116</v>
      </c>
      <c r="B122" s="5" t="str">
        <f>"202000021236"</f>
        <v>202000021236</v>
      </c>
      <c r="C122" s="5">
        <v>111734</v>
      </c>
      <c r="D122" s="5" t="s">
        <v>561</v>
      </c>
      <c r="E122" s="5">
        <v>20167700277</v>
      </c>
      <c r="F122" s="5" t="s">
        <v>89</v>
      </c>
      <c r="G122" s="5" t="s">
        <v>562</v>
      </c>
      <c r="H122" s="5" t="s">
        <v>54</v>
      </c>
      <c r="I122" s="5" t="s">
        <v>55</v>
      </c>
      <c r="J122" s="5" t="s">
        <v>56</v>
      </c>
      <c r="K122" s="5" t="s">
        <v>563</v>
      </c>
      <c r="L122" s="5" t="s">
        <v>564</v>
      </c>
      <c r="M122" s="5">
        <v>1</v>
      </c>
      <c r="N122" s="5" t="s">
        <v>26</v>
      </c>
      <c r="O122" s="5">
        <v>10500</v>
      </c>
      <c r="P122" s="6">
        <v>43869</v>
      </c>
      <c r="Q122" s="5" t="s">
        <v>27</v>
      </c>
      <c r="R122" s="5" t="s">
        <v>565</v>
      </c>
    </row>
    <row r="123" spans="1:18" ht="13.5">
      <c r="A123" s="3">
        <v>117</v>
      </c>
      <c r="B123" s="3" t="str">
        <f>"201400136556"</f>
        <v>201400136556</v>
      </c>
      <c r="C123" s="3">
        <v>112131</v>
      </c>
      <c r="D123" s="3" t="s">
        <v>566</v>
      </c>
      <c r="E123" s="3">
        <v>10238974335</v>
      </c>
      <c r="F123" s="3" t="s">
        <v>539</v>
      </c>
      <c r="G123" s="3" t="s">
        <v>567</v>
      </c>
      <c r="H123" s="3" t="s">
        <v>54</v>
      </c>
      <c r="I123" s="3" t="s">
        <v>55</v>
      </c>
      <c r="J123" s="3" t="s">
        <v>275</v>
      </c>
      <c r="K123" s="3" t="s">
        <v>568</v>
      </c>
      <c r="L123" s="3"/>
      <c r="M123" s="3">
        <v>2</v>
      </c>
      <c r="N123" s="3" t="s">
        <v>26</v>
      </c>
      <c r="O123" s="3">
        <v>3400</v>
      </c>
      <c r="P123" s="4">
        <v>41936</v>
      </c>
      <c r="Q123" s="3" t="s">
        <v>27</v>
      </c>
      <c r="R123" s="3" t="s">
        <v>539</v>
      </c>
    </row>
    <row r="124" spans="1:18" ht="27.75">
      <c r="A124" s="5">
        <v>118</v>
      </c>
      <c r="B124" s="5" t="str">
        <f>"201800025376"</f>
        <v>201800025376</v>
      </c>
      <c r="C124" s="5">
        <v>134538</v>
      </c>
      <c r="D124" s="5" t="s">
        <v>569</v>
      </c>
      <c r="E124" s="5">
        <v>20538570436</v>
      </c>
      <c r="F124" s="5" t="s">
        <v>488</v>
      </c>
      <c r="G124" s="5" t="s">
        <v>281</v>
      </c>
      <c r="H124" s="5" t="s">
        <v>54</v>
      </c>
      <c r="I124" s="5" t="s">
        <v>55</v>
      </c>
      <c r="J124" s="5" t="s">
        <v>56</v>
      </c>
      <c r="K124" s="5" t="s">
        <v>570</v>
      </c>
      <c r="L124" s="5"/>
      <c r="M124" s="5">
        <v>1</v>
      </c>
      <c r="N124" s="5" t="s">
        <v>26</v>
      </c>
      <c r="O124" s="5">
        <v>4200</v>
      </c>
      <c r="P124" s="6">
        <v>43152</v>
      </c>
      <c r="Q124" s="5" t="s">
        <v>27</v>
      </c>
      <c r="R124" s="5" t="s">
        <v>283</v>
      </c>
    </row>
    <row r="125" spans="1:18" ht="27.75">
      <c r="A125" s="3">
        <v>119</v>
      </c>
      <c r="B125" s="3" t="str">
        <f>"201300077003"</f>
        <v>201300077003</v>
      </c>
      <c r="C125" s="3">
        <v>85748</v>
      </c>
      <c r="D125" s="3" t="s">
        <v>571</v>
      </c>
      <c r="E125" s="3">
        <v>20483885581</v>
      </c>
      <c r="F125" s="3" t="s">
        <v>354</v>
      </c>
      <c r="G125" s="3" t="s">
        <v>572</v>
      </c>
      <c r="H125" s="3" t="s">
        <v>54</v>
      </c>
      <c r="I125" s="3" t="s">
        <v>356</v>
      </c>
      <c r="J125" s="3" t="s">
        <v>356</v>
      </c>
      <c r="K125" s="3" t="s">
        <v>573</v>
      </c>
      <c r="L125" s="3" t="s">
        <v>574</v>
      </c>
      <c r="M125" s="3">
        <v>1</v>
      </c>
      <c r="N125" s="3" t="s">
        <v>26</v>
      </c>
      <c r="O125" s="3">
        <v>9500</v>
      </c>
      <c r="P125" s="4">
        <v>41382</v>
      </c>
      <c r="Q125" s="3" t="s">
        <v>27</v>
      </c>
      <c r="R125" s="3" t="s">
        <v>575</v>
      </c>
    </row>
    <row r="126" spans="1:18" ht="27.75">
      <c r="A126" s="5">
        <v>120</v>
      </c>
      <c r="B126" s="5" t="str">
        <f>"201900097280"</f>
        <v>201900097280</v>
      </c>
      <c r="C126" s="5">
        <v>136778</v>
      </c>
      <c r="D126" s="5" t="s">
        <v>576</v>
      </c>
      <c r="E126" s="5">
        <v>20603924267</v>
      </c>
      <c r="F126" s="5" t="s">
        <v>577</v>
      </c>
      <c r="G126" s="5" t="s">
        <v>578</v>
      </c>
      <c r="H126" s="5" t="s">
        <v>22</v>
      </c>
      <c r="I126" s="5" t="s">
        <v>22</v>
      </c>
      <c r="J126" s="5" t="s">
        <v>47</v>
      </c>
      <c r="K126" s="5" t="s">
        <v>579</v>
      </c>
      <c r="L126" s="5" t="s">
        <v>580</v>
      </c>
      <c r="M126" s="5">
        <v>1</v>
      </c>
      <c r="N126" s="5" t="s">
        <v>26</v>
      </c>
      <c r="O126" s="5">
        <v>8510</v>
      </c>
      <c r="P126" s="6">
        <v>43635</v>
      </c>
      <c r="Q126" s="5" t="s">
        <v>27</v>
      </c>
      <c r="R126" s="5" t="s">
        <v>581</v>
      </c>
    </row>
    <row r="127" spans="1:18" ht="13.5">
      <c r="A127" s="3">
        <v>121</v>
      </c>
      <c r="B127" s="3" t="str">
        <f>"201600058022"</f>
        <v>201600058022</v>
      </c>
      <c r="C127" s="3">
        <v>98841</v>
      </c>
      <c r="D127" s="3" t="s">
        <v>582</v>
      </c>
      <c r="E127" s="3">
        <v>20483851171</v>
      </c>
      <c r="F127" s="3" t="s">
        <v>583</v>
      </c>
      <c r="G127" s="3" t="s">
        <v>584</v>
      </c>
      <c r="H127" s="3" t="s">
        <v>54</v>
      </c>
      <c r="I127" s="3" t="s">
        <v>585</v>
      </c>
      <c r="J127" s="3" t="s">
        <v>585</v>
      </c>
      <c r="K127" s="3" t="s">
        <v>586</v>
      </c>
      <c r="L127" s="3"/>
      <c r="M127" s="3">
        <v>1</v>
      </c>
      <c r="N127" s="3" t="s">
        <v>26</v>
      </c>
      <c r="O127" s="3">
        <v>9500</v>
      </c>
      <c r="P127" s="4">
        <v>42485</v>
      </c>
      <c r="Q127" s="3" t="s">
        <v>27</v>
      </c>
      <c r="R127" s="3" t="s">
        <v>587</v>
      </c>
    </row>
    <row r="128" spans="1:18" ht="13.5">
      <c r="A128" s="5">
        <v>122</v>
      </c>
      <c r="B128" s="5" t="str">
        <f>"201400048007"</f>
        <v>201400048007</v>
      </c>
      <c r="C128" s="5">
        <v>108965</v>
      </c>
      <c r="D128" s="5" t="s">
        <v>588</v>
      </c>
      <c r="E128" s="5">
        <v>20105499061</v>
      </c>
      <c r="F128" s="5" t="s">
        <v>147</v>
      </c>
      <c r="G128" s="5" t="s">
        <v>502</v>
      </c>
      <c r="H128" s="5" t="s">
        <v>54</v>
      </c>
      <c r="I128" s="5" t="s">
        <v>55</v>
      </c>
      <c r="J128" s="5" t="s">
        <v>56</v>
      </c>
      <c r="K128" s="5" t="s">
        <v>589</v>
      </c>
      <c r="L128" s="5" t="s">
        <v>590</v>
      </c>
      <c r="M128" s="5">
        <v>1</v>
      </c>
      <c r="N128" s="5" t="s">
        <v>26</v>
      </c>
      <c r="O128" s="5">
        <v>9300</v>
      </c>
      <c r="P128" s="6">
        <v>41749</v>
      </c>
      <c r="Q128" s="5" t="s">
        <v>27</v>
      </c>
      <c r="R128" s="5" t="s">
        <v>296</v>
      </c>
    </row>
    <row r="129" spans="1:18" ht="13.5">
      <c r="A129" s="3">
        <v>123</v>
      </c>
      <c r="B129" s="3" t="str">
        <f>"201900018394"</f>
        <v>201900018394</v>
      </c>
      <c r="C129" s="3">
        <v>141139</v>
      </c>
      <c r="D129" s="3" t="s">
        <v>591</v>
      </c>
      <c r="E129" s="3">
        <v>20483820705</v>
      </c>
      <c r="F129" s="3" t="s">
        <v>108</v>
      </c>
      <c r="G129" s="3" t="s">
        <v>335</v>
      </c>
      <c r="H129" s="3" t="s">
        <v>40</v>
      </c>
      <c r="I129" s="3" t="s">
        <v>41</v>
      </c>
      <c r="J129" s="3" t="s">
        <v>41</v>
      </c>
      <c r="K129" s="3" t="s">
        <v>592</v>
      </c>
      <c r="L129" s="3"/>
      <c r="M129" s="3">
        <v>1</v>
      </c>
      <c r="N129" s="3" t="s">
        <v>26</v>
      </c>
      <c r="O129" s="3">
        <v>2850</v>
      </c>
      <c r="P129" s="4">
        <v>43510</v>
      </c>
      <c r="Q129" s="3" t="s">
        <v>27</v>
      </c>
      <c r="R129" s="3" t="s">
        <v>111</v>
      </c>
    </row>
    <row r="130" spans="1:18" ht="13.5">
      <c r="A130" s="5">
        <v>124</v>
      </c>
      <c r="B130" s="5" t="str">
        <f>"201500030157"</f>
        <v>201500030157</v>
      </c>
      <c r="C130" s="5">
        <v>104227</v>
      </c>
      <c r="D130" s="5" t="s">
        <v>593</v>
      </c>
      <c r="E130" s="5">
        <v>20538520251</v>
      </c>
      <c r="F130" s="5" t="s">
        <v>594</v>
      </c>
      <c r="G130" s="5" t="s">
        <v>595</v>
      </c>
      <c r="H130" s="5" t="s">
        <v>22</v>
      </c>
      <c r="I130" s="5" t="s">
        <v>22</v>
      </c>
      <c r="J130" s="5" t="s">
        <v>47</v>
      </c>
      <c r="K130" s="5" t="s">
        <v>596</v>
      </c>
      <c r="L130" s="5" t="s">
        <v>597</v>
      </c>
      <c r="M130" s="5">
        <v>1</v>
      </c>
      <c r="N130" s="5" t="s">
        <v>26</v>
      </c>
      <c r="O130" s="5">
        <v>9000</v>
      </c>
      <c r="P130" s="6">
        <v>42080</v>
      </c>
      <c r="Q130" s="5" t="s">
        <v>27</v>
      </c>
      <c r="R130" s="5" t="s">
        <v>598</v>
      </c>
    </row>
    <row r="131" spans="1:18" ht="27.75">
      <c r="A131" s="3">
        <v>125</v>
      </c>
      <c r="B131" s="3" t="str">
        <f>"201600043551"</f>
        <v>201600043551</v>
      </c>
      <c r="C131" s="3">
        <v>120597</v>
      </c>
      <c r="D131" s="3" t="s">
        <v>599</v>
      </c>
      <c r="E131" s="3">
        <v>20554329706</v>
      </c>
      <c r="F131" s="3" t="s">
        <v>38</v>
      </c>
      <c r="G131" s="3" t="s">
        <v>600</v>
      </c>
      <c r="H131" s="3" t="s">
        <v>40</v>
      </c>
      <c r="I131" s="3" t="s">
        <v>41</v>
      </c>
      <c r="J131" s="3" t="s">
        <v>41</v>
      </c>
      <c r="K131" s="3" t="s">
        <v>601</v>
      </c>
      <c r="L131" s="3"/>
      <c r="M131" s="3">
        <v>1</v>
      </c>
      <c r="N131" s="3" t="s">
        <v>26</v>
      </c>
      <c r="O131" s="3">
        <v>3500</v>
      </c>
      <c r="P131" s="4">
        <v>42463</v>
      </c>
      <c r="Q131" s="3" t="s">
        <v>27</v>
      </c>
      <c r="R131" s="3" t="s">
        <v>602</v>
      </c>
    </row>
    <row r="132" spans="1:18" ht="27.75">
      <c r="A132" s="5">
        <v>126</v>
      </c>
      <c r="B132" s="5" t="str">
        <f>"201800025386"</f>
        <v>201800025386</v>
      </c>
      <c r="C132" s="5">
        <v>134539</v>
      </c>
      <c r="D132" s="5" t="s">
        <v>603</v>
      </c>
      <c r="E132" s="5">
        <v>20538570436</v>
      </c>
      <c r="F132" s="5" t="s">
        <v>488</v>
      </c>
      <c r="G132" s="5" t="s">
        <v>281</v>
      </c>
      <c r="H132" s="5" t="s">
        <v>54</v>
      </c>
      <c r="I132" s="5" t="s">
        <v>55</v>
      </c>
      <c r="J132" s="5" t="s">
        <v>56</v>
      </c>
      <c r="K132" s="5" t="s">
        <v>604</v>
      </c>
      <c r="L132" s="5"/>
      <c r="M132" s="5">
        <v>1</v>
      </c>
      <c r="N132" s="5" t="s">
        <v>26</v>
      </c>
      <c r="O132" s="5">
        <v>4900</v>
      </c>
      <c r="P132" s="6">
        <v>43152</v>
      </c>
      <c r="Q132" s="5" t="s">
        <v>27</v>
      </c>
      <c r="R132" s="5" t="s">
        <v>283</v>
      </c>
    </row>
    <row r="133" spans="1:18" ht="13.5">
      <c r="A133" s="3">
        <v>127</v>
      </c>
      <c r="B133" s="3" t="str">
        <f>"201700010383"</f>
        <v>201700010383</v>
      </c>
      <c r="C133" s="3">
        <v>126166</v>
      </c>
      <c r="D133" s="3" t="s">
        <v>605</v>
      </c>
      <c r="E133" s="3">
        <v>20554795855</v>
      </c>
      <c r="F133" s="3" t="s">
        <v>606</v>
      </c>
      <c r="G133" s="3" t="s">
        <v>607</v>
      </c>
      <c r="H133" s="3" t="s">
        <v>162</v>
      </c>
      <c r="I133" s="3" t="s">
        <v>163</v>
      </c>
      <c r="J133" s="3" t="s">
        <v>163</v>
      </c>
      <c r="K133" s="3" t="s">
        <v>608</v>
      </c>
      <c r="L133" s="3" t="s">
        <v>609</v>
      </c>
      <c r="M133" s="3">
        <v>1</v>
      </c>
      <c r="N133" s="3" t="s">
        <v>26</v>
      </c>
      <c r="O133" s="3">
        <v>9000</v>
      </c>
      <c r="P133" s="4">
        <v>42755</v>
      </c>
      <c r="Q133" s="3" t="s">
        <v>27</v>
      </c>
      <c r="R133" s="3" t="s">
        <v>610</v>
      </c>
    </row>
    <row r="134" spans="1:18" ht="27.75">
      <c r="A134" s="5">
        <v>128</v>
      </c>
      <c r="B134" s="5" t="str">
        <f>"201600103068"</f>
        <v>201600103068</v>
      </c>
      <c r="C134" s="5">
        <v>118579</v>
      </c>
      <c r="D134" s="5" t="s">
        <v>611</v>
      </c>
      <c r="E134" s="5">
        <v>20349368383</v>
      </c>
      <c r="F134" s="5" t="s">
        <v>418</v>
      </c>
      <c r="G134" s="5" t="s">
        <v>612</v>
      </c>
      <c r="H134" s="5" t="s">
        <v>22</v>
      </c>
      <c r="I134" s="5" t="s">
        <v>22</v>
      </c>
      <c r="J134" s="5" t="s">
        <v>47</v>
      </c>
      <c r="K134" s="5" t="s">
        <v>613</v>
      </c>
      <c r="L134" s="5" t="s">
        <v>614</v>
      </c>
      <c r="M134" s="5">
        <v>1</v>
      </c>
      <c r="N134" s="5" t="s">
        <v>26</v>
      </c>
      <c r="O134" s="5">
        <v>9000</v>
      </c>
      <c r="P134" s="6">
        <v>42570</v>
      </c>
      <c r="Q134" s="5" t="s">
        <v>27</v>
      </c>
      <c r="R134" s="5" t="s">
        <v>615</v>
      </c>
    </row>
    <row r="135" spans="1:18" ht="13.5">
      <c r="A135" s="3">
        <v>129</v>
      </c>
      <c r="B135" s="3" t="str">
        <f>"201600061936"</f>
        <v>201600061936</v>
      </c>
      <c r="C135" s="3">
        <v>121143</v>
      </c>
      <c r="D135" s="3" t="s">
        <v>616</v>
      </c>
      <c r="E135" s="3">
        <v>20554329706</v>
      </c>
      <c r="F135" s="3" t="s">
        <v>38</v>
      </c>
      <c r="G135" s="3" t="s">
        <v>227</v>
      </c>
      <c r="H135" s="3" t="s">
        <v>40</v>
      </c>
      <c r="I135" s="3" t="s">
        <v>41</v>
      </c>
      <c r="J135" s="3" t="s">
        <v>41</v>
      </c>
      <c r="K135" s="3" t="s">
        <v>617</v>
      </c>
      <c r="L135" s="3"/>
      <c r="M135" s="3">
        <v>1</v>
      </c>
      <c r="N135" s="3" t="s">
        <v>26</v>
      </c>
      <c r="O135" s="3">
        <v>4500</v>
      </c>
      <c r="P135" s="4">
        <v>42488</v>
      </c>
      <c r="Q135" s="3" t="s">
        <v>27</v>
      </c>
      <c r="R135" s="3" t="s">
        <v>43</v>
      </c>
    </row>
    <row r="136" spans="1:18" ht="27.75">
      <c r="A136" s="5">
        <v>130</v>
      </c>
      <c r="B136" s="5" t="str">
        <f>"201900118593"</f>
        <v>201900118593</v>
      </c>
      <c r="C136" s="5">
        <v>145407</v>
      </c>
      <c r="D136" s="5" t="s">
        <v>618</v>
      </c>
      <c r="E136" s="5">
        <v>20385218029</v>
      </c>
      <c r="F136" s="5" t="s">
        <v>179</v>
      </c>
      <c r="G136" s="5" t="s">
        <v>619</v>
      </c>
      <c r="H136" s="5" t="s">
        <v>40</v>
      </c>
      <c r="I136" s="5" t="s">
        <v>41</v>
      </c>
      <c r="J136" s="5" t="s">
        <v>41</v>
      </c>
      <c r="K136" s="5" t="s">
        <v>620</v>
      </c>
      <c r="L136" s="5"/>
      <c r="M136" s="5">
        <v>1</v>
      </c>
      <c r="N136" s="5" t="s">
        <v>26</v>
      </c>
      <c r="O136" s="5">
        <v>2500</v>
      </c>
      <c r="P136" s="6">
        <v>43671</v>
      </c>
      <c r="Q136" s="5" t="s">
        <v>27</v>
      </c>
      <c r="R136" s="5" t="s">
        <v>182</v>
      </c>
    </row>
    <row r="137" spans="1:18" ht="13.5">
      <c r="A137" s="3">
        <v>131</v>
      </c>
      <c r="B137" s="3" t="str">
        <f>"201800024860"</f>
        <v>201800024860</v>
      </c>
      <c r="C137" s="3">
        <v>82552</v>
      </c>
      <c r="D137" s="3" t="s">
        <v>621</v>
      </c>
      <c r="E137" s="3">
        <v>20510743785</v>
      </c>
      <c r="F137" s="3" t="s">
        <v>344</v>
      </c>
      <c r="G137" s="3" t="s">
        <v>622</v>
      </c>
      <c r="H137" s="3" t="s">
        <v>162</v>
      </c>
      <c r="I137" s="3" t="s">
        <v>241</v>
      </c>
      <c r="J137" s="3" t="s">
        <v>363</v>
      </c>
      <c r="K137" s="3" t="s">
        <v>623</v>
      </c>
      <c r="L137" s="3" t="s">
        <v>624</v>
      </c>
      <c r="M137" s="3">
        <v>1</v>
      </c>
      <c r="N137" s="3" t="s">
        <v>26</v>
      </c>
      <c r="O137" s="3">
        <v>9000</v>
      </c>
      <c r="P137" s="4">
        <v>43145</v>
      </c>
      <c r="Q137" s="3" t="s">
        <v>27</v>
      </c>
      <c r="R137" s="3" t="s">
        <v>349</v>
      </c>
    </row>
    <row r="138" spans="1:18" ht="13.5">
      <c r="A138" s="5">
        <v>132</v>
      </c>
      <c r="B138" s="5" t="str">
        <f>"201400108487"</f>
        <v>201400108487</v>
      </c>
      <c r="C138" s="5">
        <v>111165</v>
      </c>
      <c r="D138" s="5" t="s">
        <v>625</v>
      </c>
      <c r="E138" s="5">
        <v>20483820705</v>
      </c>
      <c r="F138" s="5" t="s">
        <v>626</v>
      </c>
      <c r="G138" s="5" t="s">
        <v>627</v>
      </c>
      <c r="H138" s="5" t="s">
        <v>54</v>
      </c>
      <c r="I138" s="5" t="s">
        <v>55</v>
      </c>
      <c r="J138" s="5" t="s">
        <v>56</v>
      </c>
      <c r="K138" s="5" t="s">
        <v>628</v>
      </c>
      <c r="L138" s="5"/>
      <c r="M138" s="5">
        <v>1</v>
      </c>
      <c r="N138" s="5" t="s">
        <v>26</v>
      </c>
      <c r="O138" s="5">
        <v>3900</v>
      </c>
      <c r="P138" s="6">
        <v>41878</v>
      </c>
      <c r="Q138" s="5" t="s">
        <v>27</v>
      </c>
      <c r="R138" s="5" t="s">
        <v>111</v>
      </c>
    </row>
    <row r="139" spans="1:18" ht="13.5">
      <c r="A139" s="3">
        <v>133</v>
      </c>
      <c r="B139" s="3" t="str">
        <f>"201800196254"</f>
        <v>201800196254</v>
      </c>
      <c r="C139" s="3">
        <v>125838</v>
      </c>
      <c r="D139" s="3" t="s">
        <v>629</v>
      </c>
      <c r="E139" s="3">
        <v>20455369712</v>
      </c>
      <c r="F139" s="3" t="s">
        <v>630</v>
      </c>
      <c r="G139" s="3" t="s">
        <v>631</v>
      </c>
      <c r="H139" s="3" t="s">
        <v>632</v>
      </c>
      <c r="I139" s="3" t="s">
        <v>632</v>
      </c>
      <c r="J139" s="3" t="s">
        <v>633</v>
      </c>
      <c r="K139" s="3" t="s">
        <v>634</v>
      </c>
      <c r="L139" s="3" t="s">
        <v>635</v>
      </c>
      <c r="M139" s="3">
        <v>1</v>
      </c>
      <c r="N139" s="3" t="s">
        <v>26</v>
      </c>
      <c r="O139" s="3">
        <v>9000</v>
      </c>
      <c r="P139" s="4">
        <v>43433</v>
      </c>
      <c r="Q139" s="3" t="s">
        <v>27</v>
      </c>
      <c r="R139" s="3" t="s">
        <v>636</v>
      </c>
    </row>
    <row r="140" spans="1:18" ht="27.75">
      <c r="A140" s="5">
        <v>134</v>
      </c>
      <c r="B140" s="5" t="str">
        <f>"201400045744"</f>
        <v>201400045744</v>
      </c>
      <c r="C140" s="5">
        <v>108884</v>
      </c>
      <c r="D140" s="5" t="s">
        <v>637</v>
      </c>
      <c r="E140" s="5">
        <v>20483885581</v>
      </c>
      <c r="F140" s="5" t="s">
        <v>354</v>
      </c>
      <c r="G140" s="5" t="s">
        <v>638</v>
      </c>
      <c r="H140" s="5" t="s">
        <v>54</v>
      </c>
      <c r="I140" s="5" t="s">
        <v>356</v>
      </c>
      <c r="J140" s="5" t="s">
        <v>356</v>
      </c>
      <c r="K140" s="5" t="s">
        <v>639</v>
      </c>
      <c r="L140" s="5" t="s">
        <v>640</v>
      </c>
      <c r="M140" s="5">
        <v>1</v>
      </c>
      <c r="N140" s="5" t="s">
        <v>26</v>
      </c>
      <c r="O140" s="5">
        <v>9500</v>
      </c>
      <c r="P140" s="6">
        <v>41770</v>
      </c>
      <c r="Q140" s="5" t="s">
        <v>27</v>
      </c>
      <c r="R140" s="5" t="s">
        <v>575</v>
      </c>
    </row>
    <row r="141" spans="1:18" ht="13.5">
      <c r="A141" s="3">
        <v>135</v>
      </c>
      <c r="B141" s="3" t="str">
        <f>"201700106053"</f>
        <v>201700106053</v>
      </c>
      <c r="C141" s="3">
        <v>108979</v>
      </c>
      <c r="D141" s="3" t="s">
        <v>641</v>
      </c>
      <c r="E141" s="3">
        <v>20167700277</v>
      </c>
      <c r="F141" s="3" t="s">
        <v>89</v>
      </c>
      <c r="G141" s="3" t="s">
        <v>90</v>
      </c>
      <c r="H141" s="3" t="s">
        <v>54</v>
      </c>
      <c r="I141" s="3" t="s">
        <v>55</v>
      </c>
      <c r="J141" s="3" t="s">
        <v>56</v>
      </c>
      <c r="K141" s="3" t="s">
        <v>642</v>
      </c>
      <c r="L141" s="3" t="s">
        <v>643</v>
      </c>
      <c r="M141" s="3">
        <v>1</v>
      </c>
      <c r="N141" s="3" t="s">
        <v>26</v>
      </c>
      <c r="O141" s="3">
        <v>9300</v>
      </c>
      <c r="P141" s="4">
        <v>42922</v>
      </c>
      <c r="Q141" s="3" t="s">
        <v>27</v>
      </c>
      <c r="R141" s="3" t="s">
        <v>92</v>
      </c>
    </row>
    <row r="142" spans="1:18" ht="13.5">
      <c r="A142" s="5">
        <v>136</v>
      </c>
      <c r="B142" s="5" t="str">
        <f>"201600165290"</f>
        <v>201600165290</v>
      </c>
      <c r="C142" s="5">
        <v>10078</v>
      </c>
      <c r="D142" s="5" t="s">
        <v>644</v>
      </c>
      <c r="E142" s="5">
        <v>10238974335</v>
      </c>
      <c r="F142" s="5" t="s">
        <v>645</v>
      </c>
      <c r="G142" s="5" t="s">
        <v>646</v>
      </c>
      <c r="H142" s="5" t="s">
        <v>40</v>
      </c>
      <c r="I142" s="5" t="s">
        <v>41</v>
      </c>
      <c r="J142" s="5" t="s">
        <v>41</v>
      </c>
      <c r="K142" s="5" t="s">
        <v>647</v>
      </c>
      <c r="L142" s="5"/>
      <c r="M142" s="5">
        <v>3</v>
      </c>
      <c r="N142" s="5" t="s">
        <v>26</v>
      </c>
      <c r="O142" s="5">
        <v>4100</v>
      </c>
      <c r="P142" s="6">
        <v>42691</v>
      </c>
      <c r="Q142" s="5" t="s">
        <v>27</v>
      </c>
      <c r="R142" s="5" t="s">
        <v>645</v>
      </c>
    </row>
    <row r="143" spans="1:18" ht="13.5">
      <c r="A143" s="3">
        <v>137</v>
      </c>
      <c r="B143" s="3" t="str">
        <f>"201700011397"</f>
        <v>201700011397</v>
      </c>
      <c r="C143" s="3">
        <v>82828</v>
      </c>
      <c r="D143" s="3" t="s">
        <v>648</v>
      </c>
      <c r="E143" s="3">
        <v>20505159234</v>
      </c>
      <c r="F143" s="3" t="s">
        <v>649</v>
      </c>
      <c r="G143" s="3" t="s">
        <v>650</v>
      </c>
      <c r="H143" s="3" t="s">
        <v>40</v>
      </c>
      <c r="I143" s="3" t="s">
        <v>41</v>
      </c>
      <c r="J143" s="3" t="s">
        <v>41</v>
      </c>
      <c r="K143" s="3" t="s">
        <v>651</v>
      </c>
      <c r="L143" s="3" t="s">
        <v>652</v>
      </c>
      <c r="M143" s="3">
        <v>3</v>
      </c>
      <c r="N143" s="3" t="s">
        <v>26</v>
      </c>
      <c r="O143" s="3">
        <v>9100</v>
      </c>
      <c r="P143" s="4">
        <v>42760</v>
      </c>
      <c r="Q143" s="3" t="s">
        <v>27</v>
      </c>
      <c r="R143" s="3" t="s">
        <v>653</v>
      </c>
    </row>
    <row r="144" spans="1:18" ht="13.5">
      <c r="A144" s="5">
        <v>138</v>
      </c>
      <c r="B144" s="5" t="str">
        <f>"201400000067"</f>
        <v>201400000067</v>
      </c>
      <c r="C144" s="5">
        <v>87717</v>
      </c>
      <c r="D144" s="5" t="s">
        <v>654</v>
      </c>
      <c r="E144" s="5">
        <v>20105499061</v>
      </c>
      <c r="F144" s="5" t="s">
        <v>147</v>
      </c>
      <c r="G144" s="5" t="s">
        <v>655</v>
      </c>
      <c r="H144" s="5" t="s">
        <v>54</v>
      </c>
      <c r="I144" s="5" t="s">
        <v>55</v>
      </c>
      <c r="J144" s="5" t="s">
        <v>56</v>
      </c>
      <c r="K144" s="5" t="s">
        <v>656</v>
      </c>
      <c r="L144" s="5" t="s">
        <v>657</v>
      </c>
      <c r="M144" s="5">
        <v>1</v>
      </c>
      <c r="N144" s="5" t="s">
        <v>26</v>
      </c>
      <c r="O144" s="5">
        <v>9300</v>
      </c>
      <c r="P144" s="6">
        <v>41644</v>
      </c>
      <c r="Q144" s="5" t="s">
        <v>27</v>
      </c>
      <c r="R144" s="5" t="s">
        <v>296</v>
      </c>
    </row>
    <row r="145" spans="1:18" ht="27.75">
      <c r="A145" s="3">
        <v>139</v>
      </c>
      <c r="B145" s="3" t="str">
        <f>"201300076982"</f>
        <v>201300076982</v>
      </c>
      <c r="C145" s="3">
        <v>85946</v>
      </c>
      <c r="D145" s="3" t="s">
        <v>658</v>
      </c>
      <c r="E145" s="3">
        <v>20483885581</v>
      </c>
      <c r="F145" s="3" t="s">
        <v>659</v>
      </c>
      <c r="G145" s="3" t="s">
        <v>660</v>
      </c>
      <c r="H145" s="3" t="s">
        <v>54</v>
      </c>
      <c r="I145" s="3" t="s">
        <v>356</v>
      </c>
      <c r="J145" s="3" t="s">
        <v>356</v>
      </c>
      <c r="K145" s="3" t="s">
        <v>661</v>
      </c>
      <c r="L145" s="3" t="s">
        <v>662</v>
      </c>
      <c r="M145" s="3">
        <v>1</v>
      </c>
      <c r="N145" s="3" t="s">
        <v>26</v>
      </c>
      <c r="O145" s="3">
        <v>9500</v>
      </c>
      <c r="P145" s="4">
        <v>41382</v>
      </c>
      <c r="Q145" s="3" t="s">
        <v>27</v>
      </c>
      <c r="R145" s="3" t="s">
        <v>575</v>
      </c>
    </row>
    <row r="146" spans="1:18" ht="27.75">
      <c r="A146" s="5">
        <v>140</v>
      </c>
      <c r="B146" s="5" t="str">
        <f>"201800205496"</f>
        <v>201800205496</v>
      </c>
      <c r="C146" s="5">
        <v>109782</v>
      </c>
      <c r="D146" s="5" t="s">
        <v>663</v>
      </c>
      <c r="E146" s="5">
        <v>20601255147</v>
      </c>
      <c r="F146" s="5" t="s">
        <v>664</v>
      </c>
      <c r="G146" s="5" t="s">
        <v>665</v>
      </c>
      <c r="H146" s="5" t="s">
        <v>22</v>
      </c>
      <c r="I146" s="5" t="s">
        <v>22</v>
      </c>
      <c r="J146" s="5" t="s">
        <v>47</v>
      </c>
      <c r="K146" s="5" t="s">
        <v>666</v>
      </c>
      <c r="L146" s="5" t="s">
        <v>667</v>
      </c>
      <c r="M146" s="5">
        <v>1</v>
      </c>
      <c r="N146" s="5" t="s">
        <v>26</v>
      </c>
      <c r="O146" s="5">
        <v>9000</v>
      </c>
      <c r="P146" s="6">
        <v>43448</v>
      </c>
      <c r="Q146" s="5" t="s">
        <v>27</v>
      </c>
      <c r="R146" s="5" t="s">
        <v>668</v>
      </c>
    </row>
    <row r="147" spans="1:18" ht="13.5">
      <c r="A147" s="3">
        <v>141</v>
      </c>
      <c r="B147" s="3" t="str">
        <f>"201500028653"</f>
        <v>201500028653</v>
      </c>
      <c r="C147" s="3">
        <v>114232</v>
      </c>
      <c r="D147" s="3" t="s">
        <v>669</v>
      </c>
      <c r="E147" s="3">
        <v>20105499061</v>
      </c>
      <c r="F147" s="3" t="s">
        <v>147</v>
      </c>
      <c r="G147" s="3" t="s">
        <v>670</v>
      </c>
      <c r="H147" s="3" t="s">
        <v>54</v>
      </c>
      <c r="I147" s="3" t="s">
        <v>55</v>
      </c>
      <c r="J147" s="3" t="s">
        <v>56</v>
      </c>
      <c r="K147" s="3" t="s">
        <v>671</v>
      </c>
      <c r="L147" s="3"/>
      <c r="M147" s="3">
        <v>1</v>
      </c>
      <c r="N147" s="3" t="s">
        <v>26</v>
      </c>
      <c r="O147" s="3">
        <v>4900</v>
      </c>
      <c r="P147" s="4">
        <v>42075</v>
      </c>
      <c r="Q147" s="3" t="s">
        <v>27</v>
      </c>
      <c r="R147" s="3" t="s">
        <v>150</v>
      </c>
    </row>
    <row r="148" spans="1:18" ht="13.5">
      <c r="A148" s="5">
        <v>142</v>
      </c>
      <c r="B148" s="5" t="str">
        <f>"201600102164"</f>
        <v>201600102164</v>
      </c>
      <c r="C148" s="5">
        <v>122697</v>
      </c>
      <c r="D148" s="5" t="s">
        <v>672</v>
      </c>
      <c r="E148" s="5">
        <v>20554329706</v>
      </c>
      <c r="F148" s="5" t="s">
        <v>38</v>
      </c>
      <c r="G148" s="5" t="s">
        <v>227</v>
      </c>
      <c r="H148" s="5" t="s">
        <v>40</v>
      </c>
      <c r="I148" s="5" t="s">
        <v>41</v>
      </c>
      <c r="J148" s="5" t="s">
        <v>41</v>
      </c>
      <c r="K148" s="5" t="s">
        <v>673</v>
      </c>
      <c r="L148" s="5"/>
      <c r="M148" s="5">
        <v>2</v>
      </c>
      <c r="N148" s="5" t="s">
        <v>26</v>
      </c>
      <c r="O148" s="5">
        <v>4000</v>
      </c>
      <c r="P148" s="6">
        <v>42562</v>
      </c>
      <c r="Q148" s="5" t="s">
        <v>27</v>
      </c>
      <c r="R148" s="5" t="s">
        <v>43</v>
      </c>
    </row>
    <row r="149" spans="1:18" ht="13.5">
      <c r="A149" s="3">
        <v>143</v>
      </c>
      <c r="B149" s="3" t="str">
        <f>"201700114991"</f>
        <v>201700114991</v>
      </c>
      <c r="C149" s="3">
        <v>130666</v>
      </c>
      <c r="D149" s="3" t="s">
        <v>674</v>
      </c>
      <c r="E149" s="3">
        <v>20554329706</v>
      </c>
      <c r="F149" s="3" t="s">
        <v>38</v>
      </c>
      <c r="G149" s="3" t="s">
        <v>675</v>
      </c>
      <c r="H149" s="3" t="s">
        <v>40</v>
      </c>
      <c r="I149" s="3" t="s">
        <v>41</v>
      </c>
      <c r="J149" s="3" t="s">
        <v>41</v>
      </c>
      <c r="K149" s="3" t="s">
        <v>676</v>
      </c>
      <c r="L149" s="3"/>
      <c r="M149" s="3">
        <v>1</v>
      </c>
      <c r="N149" s="3" t="s">
        <v>26</v>
      </c>
      <c r="O149" s="3">
        <v>3000</v>
      </c>
      <c r="P149" s="4">
        <v>42961</v>
      </c>
      <c r="Q149" s="3" t="s">
        <v>27</v>
      </c>
      <c r="R149" s="3" t="s">
        <v>43</v>
      </c>
    </row>
    <row r="150" spans="1:18" ht="13.5">
      <c r="A150" s="5">
        <v>144</v>
      </c>
      <c r="B150" s="5" t="str">
        <f>"201500028656"</f>
        <v>201500028656</v>
      </c>
      <c r="C150" s="5">
        <v>114230</v>
      </c>
      <c r="D150" s="5" t="s">
        <v>677</v>
      </c>
      <c r="E150" s="5">
        <v>20105499061</v>
      </c>
      <c r="F150" s="5" t="s">
        <v>147</v>
      </c>
      <c r="G150" s="5" t="s">
        <v>480</v>
      </c>
      <c r="H150" s="5" t="s">
        <v>54</v>
      </c>
      <c r="I150" s="5" t="s">
        <v>55</v>
      </c>
      <c r="J150" s="5" t="s">
        <v>56</v>
      </c>
      <c r="K150" s="5" t="s">
        <v>678</v>
      </c>
      <c r="L150" s="5"/>
      <c r="M150" s="5">
        <v>1</v>
      </c>
      <c r="N150" s="5" t="s">
        <v>26</v>
      </c>
      <c r="O150" s="5">
        <v>4900</v>
      </c>
      <c r="P150" s="6">
        <v>42075</v>
      </c>
      <c r="Q150" s="5" t="s">
        <v>27</v>
      </c>
      <c r="R150" s="5" t="s">
        <v>150</v>
      </c>
    </row>
    <row r="151" spans="1:18" ht="13.5">
      <c r="A151" s="3">
        <v>145</v>
      </c>
      <c r="B151" s="3" t="str">
        <f>"201800209786"</f>
        <v>201800209786</v>
      </c>
      <c r="C151" s="3">
        <v>34072</v>
      </c>
      <c r="D151" s="3" t="s">
        <v>679</v>
      </c>
      <c r="E151" s="3">
        <v>20601613370</v>
      </c>
      <c r="F151" s="3" t="s">
        <v>258</v>
      </c>
      <c r="G151" s="3" t="s">
        <v>680</v>
      </c>
      <c r="H151" s="3" t="s">
        <v>260</v>
      </c>
      <c r="I151" s="3" t="s">
        <v>261</v>
      </c>
      <c r="J151" s="3" t="s">
        <v>262</v>
      </c>
      <c r="K151" s="3" t="s">
        <v>681</v>
      </c>
      <c r="L151" s="3" t="s">
        <v>682</v>
      </c>
      <c r="M151" s="3">
        <v>3</v>
      </c>
      <c r="N151" s="3" t="s">
        <v>26</v>
      </c>
      <c r="O151" s="3">
        <v>9000</v>
      </c>
      <c r="P151" s="4">
        <v>43452</v>
      </c>
      <c r="Q151" s="3" t="s">
        <v>27</v>
      </c>
      <c r="R151" s="3" t="s">
        <v>265</v>
      </c>
    </row>
    <row r="152" spans="1:18" ht="13.5">
      <c r="A152" s="5">
        <v>146</v>
      </c>
      <c r="B152" s="5" t="str">
        <f>"201700077936"</f>
        <v>201700077936</v>
      </c>
      <c r="C152" s="5">
        <v>128688</v>
      </c>
      <c r="D152" s="5" t="s">
        <v>683</v>
      </c>
      <c r="E152" s="5">
        <v>20390386924</v>
      </c>
      <c r="F152" s="5" t="s">
        <v>198</v>
      </c>
      <c r="G152" s="5" t="s">
        <v>684</v>
      </c>
      <c r="H152" s="5" t="s">
        <v>22</v>
      </c>
      <c r="I152" s="5" t="s">
        <v>22</v>
      </c>
      <c r="J152" s="5" t="s">
        <v>23</v>
      </c>
      <c r="K152" s="5" t="s">
        <v>685</v>
      </c>
      <c r="L152" s="5" t="s">
        <v>686</v>
      </c>
      <c r="M152" s="5">
        <v>1</v>
      </c>
      <c r="N152" s="5" t="s">
        <v>26</v>
      </c>
      <c r="O152" s="5">
        <v>11000</v>
      </c>
      <c r="P152" s="6">
        <v>42901</v>
      </c>
      <c r="Q152" s="5" t="s">
        <v>27</v>
      </c>
      <c r="R152" s="5" t="s">
        <v>202</v>
      </c>
    </row>
    <row r="153" spans="1:18" ht="13.5">
      <c r="A153" s="3">
        <v>147</v>
      </c>
      <c r="B153" s="3" t="str">
        <f>"201900122614"</f>
        <v>201900122614</v>
      </c>
      <c r="C153" s="3">
        <v>115580</v>
      </c>
      <c r="D153" s="3" t="s">
        <v>687</v>
      </c>
      <c r="E153" s="3">
        <v>20167700277</v>
      </c>
      <c r="F153" s="3" t="s">
        <v>89</v>
      </c>
      <c r="G153" s="3" t="s">
        <v>90</v>
      </c>
      <c r="H153" s="3" t="s">
        <v>54</v>
      </c>
      <c r="I153" s="3" t="s">
        <v>55</v>
      </c>
      <c r="J153" s="3" t="s">
        <v>56</v>
      </c>
      <c r="K153" s="3" t="s">
        <v>688</v>
      </c>
      <c r="L153" s="3" t="s">
        <v>689</v>
      </c>
      <c r="M153" s="3">
        <v>1</v>
      </c>
      <c r="N153" s="3" t="s">
        <v>26</v>
      </c>
      <c r="O153" s="3">
        <v>10500</v>
      </c>
      <c r="P153" s="4">
        <v>43672</v>
      </c>
      <c r="Q153" s="3" t="s">
        <v>27</v>
      </c>
      <c r="R153" s="3" t="s">
        <v>92</v>
      </c>
    </row>
    <row r="154" spans="1:18" ht="13.5">
      <c r="A154" s="5">
        <v>148</v>
      </c>
      <c r="B154" s="5" t="str">
        <f>"201400093681"</f>
        <v>201400093681</v>
      </c>
      <c r="C154" s="5">
        <v>110097</v>
      </c>
      <c r="D154" s="5" t="s">
        <v>690</v>
      </c>
      <c r="E154" s="5">
        <v>20100153832</v>
      </c>
      <c r="F154" s="5" t="s">
        <v>691</v>
      </c>
      <c r="G154" s="5" t="s">
        <v>692</v>
      </c>
      <c r="H154" s="5" t="s">
        <v>54</v>
      </c>
      <c r="I154" s="5" t="s">
        <v>55</v>
      </c>
      <c r="J154" s="5" t="s">
        <v>56</v>
      </c>
      <c r="K154" s="5" t="s">
        <v>693</v>
      </c>
      <c r="L154" s="5"/>
      <c r="M154" s="5">
        <v>1</v>
      </c>
      <c r="N154" s="5" t="s">
        <v>26</v>
      </c>
      <c r="O154" s="5">
        <v>4100</v>
      </c>
      <c r="P154" s="6">
        <v>41842</v>
      </c>
      <c r="Q154" s="5" t="s">
        <v>27</v>
      </c>
      <c r="R154" s="5" t="s">
        <v>445</v>
      </c>
    </row>
    <row r="155" spans="1:18" ht="13.5">
      <c r="A155" s="3">
        <v>149</v>
      </c>
      <c r="B155" s="3" t="str">
        <f>"201400074733"</f>
        <v>201400074733</v>
      </c>
      <c r="C155" s="3">
        <v>83736</v>
      </c>
      <c r="D155" s="3" t="s">
        <v>694</v>
      </c>
      <c r="E155" s="3">
        <v>20529935049</v>
      </c>
      <c r="F155" s="3" t="s">
        <v>424</v>
      </c>
      <c r="G155" s="3" t="s">
        <v>695</v>
      </c>
      <c r="H155" s="3" t="s">
        <v>54</v>
      </c>
      <c r="I155" s="3" t="s">
        <v>356</v>
      </c>
      <c r="J155" s="3" t="s">
        <v>356</v>
      </c>
      <c r="K155" s="3" t="s">
        <v>696</v>
      </c>
      <c r="L155" s="3" t="s">
        <v>697</v>
      </c>
      <c r="M155" s="3">
        <v>1</v>
      </c>
      <c r="N155" s="3" t="s">
        <v>26</v>
      </c>
      <c r="O155" s="3">
        <v>9200</v>
      </c>
      <c r="P155" s="4">
        <v>41807</v>
      </c>
      <c r="Q155" s="3" t="s">
        <v>27</v>
      </c>
      <c r="R155" s="3" t="s">
        <v>428</v>
      </c>
    </row>
    <row r="156" spans="1:18" ht="13.5">
      <c r="A156" s="5">
        <v>150</v>
      </c>
      <c r="B156" s="5" t="str">
        <f>"201900079693"</f>
        <v>201900079693</v>
      </c>
      <c r="C156" s="5">
        <v>143190</v>
      </c>
      <c r="D156" s="5" t="s">
        <v>698</v>
      </c>
      <c r="E156" s="5">
        <v>20432552072</v>
      </c>
      <c r="F156" s="5" t="s">
        <v>214</v>
      </c>
      <c r="G156" s="5" t="s">
        <v>215</v>
      </c>
      <c r="H156" s="5" t="s">
        <v>22</v>
      </c>
      <c r="I156" s="5" t="s">
        <v>22</v>
      </c>
      <c r="J156" s="5" t="s">
        <v>47</v>
      </c>
      <c r="K156" s="5" t="s">
        <v>699</v>
      </c>
      <c r="L156" s="5" t="s">
        <v>700</v>
      </c>
      <c r="M156" s="5">
        <v>1</v>
      </c>
      <c r="N156" s="5" t="s">
        <v>26</v>
      </c>
      <c r="O156" s="5">
        <v>11200</v>
      </c>
      <c r="P156" s="6">
        <v>43605</v>
      </c>
      <c r="Q156" s="5" t="s">
        <v>27</v>
      </c>
      <c r="R156" s="5" t="s">
        <v>218</v>
      </c>
    </row>
    <row r="157" spans="1:18" ht="13.5">
      <c r="A157" s="3">
        <v>151</v>
      </c>
      <c r="B157" s="3" t="str">
        <f>"201900079696"</f>
        <v>201900079696</v>
      </c>
      <c r="C157" s="3">
        <v>143191</v>
      </c>
      <c r="D157" s="3" t="s">
        <v>701</v>
      </c>
      <c r="E157" s="3">
        <v>20432552072</v>
      </c>
      <c r="F157" s="3" t="s">
        <v>214</v>
      </c>
      <c r="G157" s="3" t="s">
        <v>220</v>
      </c>
      <c r="H157" s="3" t="s">
        <v>22</v>
      </c>
      <c r="I157" s="3" t="s">
        <v>22</v>
      </c>
      <c r="J157" s="3" t="s">
        <v>47</v>
      </c>
      <c r="K157" s="3" t="s">
        <v>702</v>
      </c>
      <c r="L157" s="3" t="s">
        <v>703</v>
      </c>
      <c r="M157" s="3">
        <v>1</v>
      </c>
      <c r="N157" s="3" t="s">
        <v>26</v>
      </c>
      <c r="O157" s="3">
        <v>11200</v>
      </c>
      <c r="P157" s="4">
        <v>43605</v>
      </c>
      <c r="Q157" s="3" t="s">
        <v>27</v>
      </c>
      <c r="R157" s="3" t="s">
        <v>218</v>
      </c>
    </row>
    <row r="158" spans="1:18" ht="27.75">
      <c r="A158" s="5">
        <v>152</v>
      </c>
      <c r="B158" s="5" t="str">
        <f>"201400004164"</f>
        <v>201400004164</v>
      </c>
      <c r="C158" s="5">
        <v>89168</v>
      </c>
      <c r="D158" s="5" t="s">
        <v>704</v>
      </c>
      <c r="E158" s="5">
        <v>20161354377</v>
      </c>
      <c r="F158" s="5" t="s">
        <v>61</v>
      </c>
      <c r="G158" s="5" t="s">
        <v>705</v>
      </c>
      <c r="H158" s="5" t="s">
        <v>54</v>
      </c>
      <c r="I158" s="5" t="s">
        <v>55</v>
      </c>
      <c r="J158" s="5" t="s">
        <v>63</v>
      </c>
      <c r="K158" s="5" t="s">
        <v>706</v>
      </c>
      <c r="L158" s="5" t="s">
        <v>707</v>
      </c>
      <c r="M158" s="5">
        <v>1</v>
      </c>
      <c r="N158" s="5" t="s">
        <v>26</v>
      </c>
      <c r="O158" s="5">
        <v>9000</v>
      </c>
      <c r="P158" s="6">
        <v>41654</v>
      </c>
      <c r="Q158" s="5" t="s">
        <v>27</v>
      </c>
      <c r="R158" s="5" t="s">
        <v>187</v>
      </c>
    </row>
    <row r="159" spans="1:18" ht="13.5">
      <c r="A159" s="3">
        <v>153</v>
      </c>
      <c r="B159" s="3" t="str">
        <f>"201600090626"</f>
        <v>201600090626</v>
      </c>
      <c r="C159" s="3">
        <v>122181</v>
      </c>
      <c r="D159" s="3" t="s">
        <v>708</v>
      </c>
      <c r="E159" s="3">
        <v>20554329706</v>
      </c>
      <c r="F159" s="3" t="s">
        <v>38</v>
      </c>
      <c r="G159" s="3" t="s">
        <v>227</v>
      </c>
      <c r="H159" s="3" t="s">
        <v>40</v>
      </c>
      <c r="I159" s="3" t="s">
        <v>41</v>
      </c>
      <c r="J159" s="3" t="s">
        <v>41</v>
      </c>
      <c r="K159" s="3" t="s">
        <v>709</v>
      </c>
      <c r="L159" s="3"/>
      <c r="M159" s="3">
        <v>2</v>
      </c>
      <c r="N159" s="3" t="s">
        <v>26</v>
      </c>
      <c r="O159" s="3">
        <v>3000</v>
      </c>
      <c r="P159" s="4">
        <v>42542</v>
      </c>
      <c r="Q159" s="3" t="s">
        <v>27</v>
      </c>
      <c r="R159" s="3" t="s">
        <v>43</v>
      </c>
    </row>
    <row r="160" spans="1:18" ht="13.5">
      <c r="A160" s="5">
        <v>154</v>
      </c>
      <c r="B160" s="5" t="str">
        <f>"201600090627"</f>
        <v>201600090627</v>
      </c>
      <c r="C160" s="5">
        <v>122182</v>
      </c>
      <c r="D160" s="5" t="s">
        <v>710</v>
      </c>
      <c r="E160" s="5">
        <v>20554329706</v>
      </c>
      <c r="F160" s="5" t="s">
        <v>38</v>
      </c>
      <c r="G160" s="5" t="s">
        <v>227</v>
      </c>
      <c r="H160" s="5" t="s">
        <v>40</v>
      </c>
      <c r="I160" s="5" t="s">
        <v>41</v>
      </c>
      <c r="J160" s="5" t="s">
        <v>41</v>
      </c>
      <c r="K160" s="5" t="s">
        <v>711</v>
      </c>
      <c r="L160" s="5"/>
      <c r="M160" s="5">
        <v>2</v>
      </c>
      <c r="N160" s="5" t="s">
        <v>26</v>
      </c>
      <c r="O160" s="5">
        <v>3500</v>
      </c>
      <c r="P160" s="6">
        <v>42542</v>
      </c>
      <c r="Q160" s="5" t="s">
        <v>27</v>
      </c>
      <c r="R160" s="5" t="s">
        <v>43</v>
      </c>
    </row>
    <row r="161" spans="1:18" ht="13.5">
      <c r="A161" s="3">
        <v>155</v>
      </c>
      <c r="B161" s="3" t="str">
        <f>"201900167817"</f>
        <v>201900167817</v>
      </c>
      <c r="C161" s="3">
        <v>147153</v>
      </c>
      <c r="D161" s="3" t="s">
        <v>712</v>
      </c>
      <c r="E161" s="3">
        <v>20385218029</v>
      </c>
      <c r="F161" s="3" t="s">
        <v>179</v>
      </c>
      <c r="G161" s="3" t="s">
        <v>180</v>
      </c>
      <c r="H161" s="3" t="s">
        <v>40</v>
      </c>
      <c r="I161" s="3" t="s">
        <v>41</v>
      </c>
      <c r="J161" s="3" t="s">
        <v>41</v>
      </c>
      <c r="K161" s="3" t="s">
        <v>713</v>
      </c>
      <c r="L161" s="3"/>
      <c r="M161" s="3">
        <v>1</v>
      </c>
      <c r="N161" s="3" t="s">
        <v>26</v>
      </c>
      <c r="O161" s="3">
        <v>3780</v>
      </c>
      <c r="P161" s="4">
        <v>43767</v>
      </c>
      <c r="Q161" s="3" t="s">
        <v>27</v>
      </c>
      <c r="R161" s="3" t="s">
        <v>714</v>
      </c>
    </row>
    <row r="162" spans="1:18" ht="27.75">
      <c r="A162" s="5">
        <v>156</v>
      </c>
      <c r="B162" s="5" t="str">
        <f>"201900025017"</f>
        <v>201900025017</v>
      </c>
      <c r="C162" s="5">
        <v>111163</v>
      </c>
      <c r="D162" s="5" t="s">
        <v>715</v>
      </c>
      <c r="E162" s="5">
        <v>20561133639</v>
      </c>
      <c r="F162" s="5" t="s">
        <v>716</v>
      </c>
      <c r="G162" s="5" t="s">
        <v>717</v>
      </c>
      <c r="H162" s="5" t="s">
        <v>96</v>
      </c>
      <c r="I162" s="5" t="s">
        <v>97</v>
      </c>
      <c r="J162" s="5" t="s">
        <v>97</v>
      </c>
      <c r="K162" s="5" t="s">
        <v>718</v>
      </c>
      <c r="L162" s="5" t="s">
        <v>719</v>
      </c>
      <c r="M162" s="5">
        <v>1</v>
      </c>
      <c r="N162" s="5" t="s">
        <v>26</v>
      </c>
      <c r="O162" s="5">
        <v>9800</v>
      </c>
      <c r="P162" s="6">
        <v>43514</v>
      </c>
      <c r="Q162" s="5" t="s">
        <v>27</v>
      </c>
      <c r="R162" s="5" t="s">
        <v>720</v>
      </c>
    </row>
    <row r="163" spans="1:18" ht="13.5">
      <c r="A163" s="3">
        <v>157</v>
      </c>
      <c r="B163" s="3" t="str">
        <f>"201600102167"</f>
        <v>201600102167</v>
      </c>
      <c r="C163" s="3">
        <v>122698</v>
      </c>
      <c r="D163" s="3" t="s">
        <v>721</v>
      </c>
      <c r="E163" s="3">
        <v>20554329706</v>
      </c>
      <c r="F163" s="3" t="s">
        <v>38</v>
      </c>
      <c r="G163" s="3" t="s">
        <v>227</v>
      </c>
      <c r="H163" s="3" t="s">
        <v>40</v>
      </c>
      <c r="I163" s="3" t="s">
        <v>41</v>
      </c>
      <c r="J163" s="3" t="s">
        <v>41</v>
      </c>
      <c r="K163" s="3" t="s">
        <v>722</v>
      </c>
      <c r="L163" s="3"/>
      <c r="M163" s="3">
        <v>2</v>
      </c>
      <c r="N163" s="3" t="s">
        <v>26</v>
      </c>
      <c r="O163" s="3">
        <v>3000</v>
      </c>
      <c r="P163" s="4">
        <v>42564</v>
      </c>
      <c r="Q163" s="3" t="s">
        <v>27</v>
      </c>
      <c r="R163" s="3" t="s">
        <v>43</v>
      </c>
    </row>
    <row r="164" spans="1:18" ht="13.5">
      <c r="A164" s="5">
        <v>158</v>
      </c>
      <c r="B164" s="5" t="str">
        <f>"201900079698"</f>
        <v>201900079698</v>
      </c>
      <c r="C164" s="5">
        <v>143192</v>
      </c>
      <c r="D164" s="5" t="s">
        <v>723</v>
      </c>
      <c r="E164" s="5">
        <v>20432552072</v>
      </c>
      <c r="F164" s="5" t="s">
        <v>214</v>
      </c>
      <c r="G164" s="5" t="s">
        <v>215</v>
      </c>
      <c r="H164" s="5" t="s">
        <v>22</v>
      </c>
      <c r="I164" s="5" t="s">
        <v>22</v>
      </c>
      <c r="J164" s="5" t="s">
        <v>47</v>
      </c>
      <c r="K164" s="5" t="s">
        <v>724</v>
      </c>
      <c r="L164" s="5" t="s">
        <v>725</v>
      </c>
      <c r="M164" s="5">
        <v>1</v>
      </c>
      <c r="N164" s="5" t="s">
        <v>26</v>
      </c>
      <c r="O164" s="5">
        <v>11200</v>
      </c>
      <c r="P164" s="6">
        <v>43605</v>
      </c>
      <c r="Q164" s="5" t="s">
        <v>27</v>
      </c>
      <c r="R164" s="5" t="s">
        <v>218</v>
      </c>
    </row>
    <row r="165" spans="1:18" ht="13.5">
      <c r="A165" s="3">
        <v>159</v>
      </c>
      <c r="B165" s="3" t="str">
        <f>"201800005299"</f>
        <v>201800005299</v>
      </c>
      <c r="C165" s="3">
        <v>134006</v>
      </c>
      <c r="D165" s="3" t="s">
        <v>726</v>
      </c>
      <c r="E165" s="3">
        <v>20554329706</v>
      </c>
      <c r="F165" s="3" t="s">
        <v>38</v>
      </c>
      <c r="G165" s="3" t="s">
        <v>39</v>
      </c>
      <c r="H165" s="3" t="s">
        <v>40</v>
      </c>
      <c r="I165" s="3" t="s">
        <v>41</v>
      </c>
      <c r="J165" s="3" t="s">
        <v>41</v>
      </c>
      <c r="K165" s="3" t="s">
        <v>727</v>
      </c>
      <c r="L165" s="3"/>
      <c r="M165" s="3">
        <v>1</v>
      </c>
      <c r="N165" s="3" t="s">
        <v>26</v>
      </c>
      <c r="O165" s="3">
        <v>3000</v>
      </c>
      <c r="P165" s="4">
        <v>43122</v>
      </c>
      <c r="Q165" s="3" t="s">
        <v>27</v>
      </c>
      <c r="R165" s="3" t="s">
        <v>43</v>
      </c>
    </row>
    <row r="166" spans="1:18" ht="27.75">
      <c r="A166" s="5">
        <v>160</v>
      </c>
      <c r="B166" s="5" t="str">
        <f>"201400172316"</f>
        <v>201400172316</v>
      </c>
      <c r="C166" s="5">
        <v>113164</v>
      </c>
      <c r="D166" s="5" t="s">
        <v>728</v>
      </c>
      <c r="E166" s="5">
        <v>20102423985</v>
      </c>
      <c r="F166" s="5" t="s">
        <v>273</v>
      </c>
      <c r="G166" s="5" t="s">
        <v>729</v>
      </c>
      <c r="H166" s="5" t="s">
        <v>54</v>
      </c>
      <c r="I166" s="5" t="s">
        <v>55</v>
      </c>
      <c r="J166" s="5" t="s">
        <v>275</v>
      </c>
      <c r="K166" s="5" t="s">
        <v>730</v>
      </c>
      <c r="L166" s="5" t="s">
        <v>731</v>
      </c>
      <c r="M166" s="5">
        <v>2</v>
      </c>
      <c r="N166" s="5" t="s">
        <v>26</v>
      </c>
      <c r="O166" s="5">
        <v>8400</v>
      </c>
      <c r="P166" s="6">
        <v>42011</v>
      </c>
      <c r="Q166" s="5" t="s">
        <v>27</v>
      </c>
      <c r="R166" s="5" t="s">
        <v>732</v>
      </c>
    </row>
    <row r="167" spans="1:18" ht="13.5">
      <c r="A167" s="3">
        <v>161</v>
      </c>
      <c r="B167" s="3" t="str">
        <f>"201500033922"</f>
        <v>201500033922</v>
      </c>
      <c r="C167" s="3">
        <v>114434</v>
      </c>
      <c r="D167" s="3" t="s">
        <v>733</v>
      </c>
      <c r="E167" s="3">
        <v>20105499061</v>
      </c>
      <c r="F167" s="3" t="s">
        <v>147</v>
      </c>
      <c r="G167" s="3" t="s">
        <v>148</v>
      </c>
      <c r="H167" s="3" t="s">
        <v>54</v>
      </c>
      <c r="I167" s="3" t="s">
        <v>55</v>
      </c>
      <c r="J167" s="3" t="s">
        <v>56</v>
      </c>
      <c r="K167" s="3" t="s">
        <v>734</v>
      </c>
      <c r="L167" s="3"/>
      <c r="M167" s="3">
        <v>1</v>
      </c>
      <c r="N167" s="3" t="s">
        <v>26</v>
      </c>
      <c r="O167" s="3">
        <v>4900</v>
      </c>
      <c r="P167" s="4">
        <v>42082</v>
      </c>
      <c r="Q167" s="3" t="s">
        <v>27</v>
      </c>
      <c r="R167" s="3" t="s">
        <v>150</v>
      </c>
    </row>
    <row r="168" spans="1:18" ht="13.5">
      <c r="A168" s="5">
        <v>162</v>
      </c>
      <c r="B168" s="5" t="str">
        <f>"201600078687"</f>
        <v>201600078687</v>
      </c>
      <c r="C168" s="5">
        <v>107325</v>
      </c>
      <c r="D168" s="5" t="s">
        <v>735</v>
      </c>
      <c r="E168" s="5">
        <v>20167700277</v>
      </c>
      <c r="F168" s="5" t="s">
        <v>89</v>
      </c>
      <c r="G168" s="5" t="s">
        <v>90</v>
      </c>
      <c r="H168" s="5" t="s">
        <v>54</v>
      </c>
      <c r="I168" s="5" t="s">
        <v>55</v>
      </c>
      <c r="J168" s="5" t="s">
        <v>56</v>
      </c>
      <c r="K168" s="5" t="s">
        <v>736</v>
      </c>
      <c r="L168" s="5" t="s">
        <v>737</v>
      </c>
      <c r="M168" s="5">
        <v>1</v>
      </c>
      <c r="N168" s="5" t="s">
        <v>26</v>
      </c>
      <c r="O168" s="5">
        <v>9500</v>
      </c>
      <c r="P168" s="6">
        <v>42516</v>
      </c>
      <c r="Q168" s="5" t="s">
        <v>27</v>
      </c>
      <c r="R168" s="5" t="s">
        <v>92</v>
      </c>
    </row>
    <row r="169" spans="1:18" ht="13.5">
      <c r="A169" s="3">
        <v>163</v>
      </c>
      <c r="B169" s="3" t="str">
        <f>"201700090641"</f>
        <v>201700090641</v>
      </c>
      <c r="C169" s="3">
        <v>127780</v>
      </c>
      <c r="D169" s="3" t="s">
        <v>738</v>
      </c>
      <c r="E169" s="3">
        <v>20167700277</v>
      </c>
      <c r="F169" s="3" t="s">
        <v>89</v>
      </c>
      <c r="G169" s="3" t="s">
        <v>90</v>
      </c>
      <c r="H169" s="3" t="s">
        <v>54</v>
      </c>
      <c r="I169" s="3" t="s">
        <v>55</v>
      </c>
      <c r="J169" s="3" t="s">
        <v>56</v>
      </c>
      <c r="K169" s="3" t="s">
        <v>739</v>
      </c>
      <c r="L169" s="3"/>
      <c r="M169" s="3">
        <v>1</v>
      </c>
      <c r="N169" s="3" t="s">
        <v>26</v>
      </c>
      <c r="O169" s="3">
        <v>3600</v>
      </c>
      <c r="P169" s="4">
        <v>42901</v>
      </c>
      <c r="Q169" s="3" t="s">
        <v>27</v>
      </c>
      <c r="R169" s="3" t="s">
        <v>92</v>
      </c>
    </row>
    <row r="170" spans="1:18" ht="13.5">
      <c r="A170" s="5">
        <v>164</v>
      </c>
      <c r="B170" s="5" t="str">
        <f>"201500112218"</f>
        <v>201500112218</v>
      </c>
      <c r="C170" s="5">
        <v>116283</v>
      </c>
      <c r="D170" s="5" t="s">
        <v>740</v>
      </c>
      <c r="E170" s="5">
        <v>20571288959</v>
      </c>
      <c r="F170" s="5" t="s">
        <v>741</v>
      </c>
      <c r="G170" s="5" t="s">
        <v>742</v>
      </c>
      <c r="H170" s="5" t="s">
        <v>54</v>
      </c>
      <c r="I170" s="5" t="s">
        <v>55</v>
      </c>
      <c r="J170" s="5" t="s">
        <v>56</v>
      </c>
      <c r="K170" s="5" t="s">
        <v>743</v>
      </c>
      <c r="L170" s="5"/>
      <c r="M170" s="5">
        <v>2</v>
      </c>
      <c r="N170" s="5" t="s">
        <v>26</v>
      </c>
      <c r="O170" s="5">
        <v>3660</v>
      </c>
      <c r="P170" s="6">
        <v>42251</v>
      </c>
      <c r="Q170" s="5" t="s">
        <v>27</v>
      </c>
      <c r="R170" s="5" t="s">
        <v>744</v>
      </c>
    </row>
    <row r="171" spans="1:18" ht="13.5">
      <c r="A171" s="3">
        <v>165</v>
      </c>
      <c r="B171" s="3" t="str">
        <f>"201400091605"</f>
        <v>201400091605</v>
      </c>
      <c r="C171" s="3">
        <v>110579</v>
      </c>
      <c r="D171" s="3" t="s">
        <v>745</v>
      </c>
      <c r="E171" s="3">
        <v>20167700277</v>
      </c>
      <c r="F171" s="3" t="s">
        <v>288</v>
      </c>
      <c r="G171" s="3" t="s">
        <v>746</v>
      </c>
      <c r="H171" s="3" t="s">
        <v>54</v>
      </c>
      <c r="I171" s="3" t="s">
        <v>55</v>
      </c>
      <c r="J171" s="3" t="s">
        <v>56</v>
      </c>
      <c r="K171" s="3" t="s">
        <v>747</v>
      </c>
      <c r="L171" s="3" t="s">
        <v>748</v>
      </c>
      <c r="M171" s="3">
        <v>1</v>
      </c>
      <c r="N171" s="3" t="s">
        <v>26</v>
      </c>
      <c r="O171" s="3">
        <v>9400</v>
      </c>
      <c r="P171" s="4">
        <v>41838</v>
      </c>
      <c r="Q171" s="3" t="s">
        <v>27</v>
      </c>
      <c r="R171" s="3" t="s">
        <v>92</v>
      </c>
    </row>
    <row r="172" spans="1:18" ht="13.5">
      <c r="A172" s="5">
        <v>166</v>
      </c>
      <c r="B172" s="5" t="str">
        <f>"201700034109"</f>
        <v>201700034109</v>
      </c>
      <c r="C172" s="5">
        <v>127111</v>
      </c>
      <c r="D172" s="5" t="s">
        <v>749</v>
      </c>
      <c r="E172" s="5">
        <v>20554329706</v>
      </c>
      <c r="F172" s="5" t="s">
        <v>38</v>
      </c>
      <c r="G172" s="5" t="s">
        <v>39</v>
      </c>
      <c r="H172" s="5" t="s">
        <v>40</v>
      </c>
      <c r="I172" s="5" t="s">
        <v>41</v>
      </c>
      <c r="J172" s="5" t="s">
        <v>41</v>
      </c>
      <c r="K172" s="5" t="s">
        <v>750</v>
      </c>
      <c r="L172" s="5"/>
      <c r="M172" s="5">
        <v>1</v>
      </c>
      <c r="N172" s="5" t="s">
        <v>26</v>
      </c>
      <c r="O172" s="5">
        <v>3000</v>
      </c>
      <c r="P172" s="6">
        <v>42803</v>
      </c>
      <c r="Q172" s="5" t="s">
        <v>27</v>
      </c>
      <c r="R172" s="5" t="s">
        <v>43</v>
      </c>
    </row>
    <row r="173" spans="1:18" ht="13.5">
      <c r="A173" s="3">
        <v>167</v>
      </c>
      <c r="B173" s="3" t="str">
        <f>"201500112210"</f>
        <v>201500112210</v>
      </c>
      <c r="C173" s="3">
        <v>116280</v>
      </c>
      <c r="D173" s="3" t="s">
        <v>751</v>
      </c>
      <c r="E173" s="3">
        <v>20571288959</v>
      </c>
      <c r="F173" s="3" t="s">
        <v>752</v>
      </c>
      <c r="G173" s="3" t="s">
        <v>742</v>
      </c>
      <c r="H173" s="3" t="s">
        <v>54</v>
      </c>
      <c r="I173" s="3" t="s">
        <v>55</v>
      </c>
      <c r="J173" s="3" t="s">
        <v>56</v>
      </c>
      <c r="K173" s="3" t="s">
        <v>753</v>
      </c>
      <c r="L173" s="3"/>
      <c r="M173" s="3">
        <v>2</v>
      </c>
      <c r="N173" s="3" t="s">
        <v>26</v>
      </c>
      <c r="O173" s="3">
        <v>3560</v>
      </c>
      <c r="P173" s="4">
        <v>42247</v>
      </c>
      <c r="Q173" s="3" t="s">
        <v>27</v>
      </c>
      <c r="R173" s="3" t="s">
        <v>754</v>
      </c>
    </row>
    <row r="174" spans="1:18" ht="13.5">
      <c r="A174" s="5">
        <v>168</v>
      </c>
      <c r="B174" s="5" t="str">
        <f>"201300110027"</f>
        <v>201300110027</v>
      </c>
      <c r="C174" s="5">
        <v>97988</v>
      </c>
      <c r="D174" s="5" t="s">
        <v>755</v>
      </c>
      <c r="E174" s="5">
        <v>20276283970</v>
      </c>
      <c r="F174" s="5" t="s">
        <v>756</v>
      </c>
      <c r="G174" s="5" t="s">
        <v>757</v>
      </c>
      <c r="H174" s="5" t="s">
        <v>54</v>
      </c>
      <c r="I174" s="5" t="s">
        <v>54</v>
      </c>
      <c r="J174" s="5" t="s">
        <v>54</v>
      </c>
      <c r="K174" s="5" t="s">
        <v>758</v>
      </c>
      <c r="L174" s="5" t="s">
        <v>759</v>
      </c>
      <c r="M174" s="5">
        <v>1</v>
      </c>
      <c r="N174" s="5" t="s">
        <v>26</v>
      </c>
      <c r="O174" s="5">
        <v>9400</v>
      </c>
      <c r="P174" s="6">
        <v>41449</v>
      </c>
      <c r="Q174" s="5" t="s">
        <v>27</v>
      </c>
      <c r="R174" s="5" t="s">
        <v>760</v>
      </c>
    </row>
    <row r="175" spans="1:18" ht="13.5">
      <c r="A175" s="3">
        <v>169</v>
      </c>
      <c r="B175" s="3" t="str">
        <f>"201300105798"</f>
        <v>201300105798</v>
      </c>
      <c r="C175" s="3">
        <v>63164</v>
      </c>
      <c r="D175" s="3" t="s">
        <v>761</v>
      </c>
      <c r="E175" s="3">
        <v>20495996418</v>
      </c>
      <c r="F175" s="3" t="s">
        <v>762</v>
      </c>
      <c r="G175" s="3" t="s">
        <v>763</v>
      </c>
      <c r="H175" s="3" t="s">
        <v>764</v>
      </c>
      <c r="I175" s="3" t="s">
        <v>764</v>
      </c>
      <c r="J175" s="3" t="s">
        <v>764</v>
      </c>
      <c r="K175" s="3" t="s">
        <v>765</v>
      </c>
      <c r="L175" s="3" t="s">
        <v>766</v>
      </c>
      <c r="M175" s="3">
        <v>1</v>
      </c>
      <c r="N175" s="3" t="s">
        <v>26</v>
      </c>
      <c r="O175" s="3">
        <v>9000</v>
      </c>
      <c r="P175" s="4">
        <v>41439</v>
      </c>
      <c r="Q175" s="3" t="s">
        <v>27</v>
      </c>
      <c r="R175" s="3" t="s">
        <v>767</v>
      </c>
    </row>
    <row r="176" spans="1:18" ht="13.5">
      <c r="A176" s="5">
        <v>170</v>
      </c>
      <c r="B176" s="5" t="str">
        <f>"201300158934"</f>
        <v>201300158934</v>
      </c>
      <c r="C176" s="5">
        <v>98842</v>
      </c>
      <c r="D176" s="5" t="s">
        <v>768</v>
      </c>
      <c r="E176" s="5">
        <v>20483851171</v>
      </c>
      <c r="F176" s="5" t="s">
        <v>583</v>
      </c>
      <c r="G176" s="5" t="s">
        <v>584</v>
      </c>
      <c r="H176" s="5" t="s">
        <v>54</v>
      </c>
      <c r="I176" s="5" t="s">
        <v>585</v>
      </c>
      <c r="J176" s="5" t="s">
        <v>585</v>
      </c>
      <c r="K176" s="5" t="s">
        <v>769</v>
      </c>
      <c r="L176" s="5" t="s">
        <v>770</v>
      </c>
      <c r="M176" s="5">
        <v>1</v>
      </c>
      <c r="N176" s="5" t="s">
        <v>26</v>
      </c>
      <c r="O176" s="5">
        <v>9500</v>
      </c>
      <c r="P176" s="6">
        <v>41557</v>
      </c>
      <c r="Q176" s="5" t="s">
        <v>27</v>
      </c>
      <c r="R176" s="5" t="s">
        <v>587</v>
      </c>
    </row>
    <row r="177" spans="1:18" ht="13.5">
      <c r="A177" s="3">
        <v>171</v>
      </c>
      <c r="B177" s="3" t="str">
        <f>"201900079682"</f>
        <v>201900079682</v>
      </c>
      <c r="C177" s="3">
        <v>143188</v>
      </c>
      <c r="D177" s="3" t="s">
        <v>771</v>
      </c>
      <c r="E177" s="3">
        <v>20432552072</v>
      </c>
      <c r="F177" s="3" t="s">
        <v>214</v>
      </c>
      <c r="G177" s="3" t="s">
        <v>220</v>
      </c>
      <c r="H177" s="3" t="s">
        <v>22</v>
      </c>
      <c r="I177" s="3" t="s">
        <v>22</v>
      </c>
      <c r="J177" s="3" t="s">
        <v>47</v>
      </c>
      <c r="K177" s="3" t="s">
        <v>772</v>
      </c>
      <c r="L177" s="3" t="s">
        <v>773</v>
      </c>
      <c r="M177" s="3">
        <v>1</v>
      </c>
      <c r="N177" s="3" t="s">
        <v>26</v>
      </c>
      <c r="O177" s="3">
        <v>11200</v>
      </c>
      <c r="P177" s="4">
        <v>43607</v>
      </c>
      <c r="Q177" s="3" t="s">
        <v>27</v>
      </c>
      <c r="R177" s="3" t="s">
        <v>218</v>
      </c>
    </row>
    <row r="178" spans="1:18" ht="13.5">
      <c r="A178" s="5">
        <v>172</v>
      </c>
      <c r="B178" s="5" t="str">
        <f>"201900079681"</f>
        <v>201900079681</v>
      </c>
      <c r="C178" s="5">
        <v>143189</v>
      </c>
      <c r="D178" s="5" t="s">
        <v>774</v>
      </c>
      <c r="E178" s="5">
        <v>20432552072</v>
      </c>
      <c r="F178" s="5" t="s">
        <v>214</v>
      </c>
      <c r="G178" s="5" t="s">
        <v>775</v>
      </c>
      <c r="H178" s="5" t="s">
        <v>22</v>
      </c>
      <c r="I178" s="5" t="s">
        <v>22</v>
      </c>
      <c r="J178" s="5" t="s">
        <v>47</v>
      </c>
      <c r="K178" s="5" t="s">
        <v>776</v>
      </c>
      <c r="L178" s="5" t="s">
        <v>777</v>
      </c>
      <c r="M178" s="5">
        <v>1</v>
      </c>
      <c r="N178" s="5" t="s">
        <v>26</v>
      </c>
      <c r="O178" s="5">
        <v>11200</v>
      </c>
      <c r="P178" s="6">
        <v>43605</v>
      </c>
      <c r="Q178" s="5" t="s">
        <v>27</v>
      </c>
      <c r="R178" s="5" t="s">
        <v>218</v>
      </c>
    </row>
    <row r="179" spans="1:18" ht="27.75">
      <c r="A179" s="3">
        <v>173</v>
      </c>
      <c r="B179" s="3" t="str">
        <f>"201300118083"</f>
        <v>201300118083</v>
      </c>
      <c r="C179" s="3">
        <v>93464</v>
      </c>
      <c r="D179" s="3" t="s">
        <v>778</v>
      </c>
      <c r="E179" s="3">
        <v>20483885581</v>
      </c>
      <c r="F179" s="3" t="s">
        <v>354</v>
      </c>
      <c r="G179" s="3" t="s">
        <v>779</v>
      </c>
      <c r="H179" s="3" t="s">
        <v>54</v>
      </c>
      <c r="I179" s="3" t="s">
        <v>356</v>
      </c>
      <c r="J179" s="3" t="s">
        <v>356</v>
      </c>
      <c r="K179" s="3" t="s">
        <v>780</v>
      </c>
      <c r="L179" s="3" t="s">
        <v>781</v>
      </c>
      <c r="M179" s="3">
        <v>1</v>
      </c>
      <c r="N179" s="3" t="s">
        <v>26</v>
      </c>
      <c r="O179" s="3">
        <v>9500</v>
      </c>
      <c r="P179" s="4">
        <v>41468</v>
      </c>
      <c r="Q179" s="3" t="s">
        <v>27</v>
      </c>
      <c r="R179" s="3" t="s">
        <v>575</v>
      </c>
    </row>
    <row r="180" spans="1:18" ht="27.75">
      <c r="A180" s="5">
        <v>174</v>
      </c>
      <c r="B180" s="5" t="str">
        <f>"201400044619"</f>
        <v>201400044619</v>
      </c>
      <c r="C180" s="5">
        <v>89158</v>
      </c>
      <c r="D180" s="5" t="s">
        <v>782</v>
      </c>
      <c r="E180" s="5">
        <v>20161354377</v>
      </c>
      <c r="F180" s="5" t="s">
        <v>61</v>
      </c>
      <c r="G180" s="5" t="s">
        <v>783</v>
      </c>
      <c r="H180" s="5" t="s">
        <v>54</v>
      </c>
      <c r="I180" s="5" t="s">
        <v>55</v>
      </c>
      <c r="J180" s="5" t="s">
        <v>63</v>
      </c>
      <c r="K180" s="5" t="s">
        <v>784</v>
      </c>
      <c r="L180" s="5" t="s">
        <v>320</v>
      </c>
      <c r="M180" s="5">
        <v>1</v>
      </c>
      <c r="N180" s="5" t="s">
        <v>26</v>
      </c>
      <c r="O180" s="5">
        <v>9300</v>
      </c>
      <c r="P180" s="6">
        <v>41740</v>
      </c>
      <c r="Q180" s="5" t="s">
        <v>27</v>
      </c>
      <c r="R180" s="5" t="s">
        <v>187</v>
      </c>
    </row>
    <row r="181" spans="1:18" ht="13.5">
      <c r="A181" s="3">
        <v>175</v>
      </c>
      <c r="B181" s="3" t="str">
        <f>"201700014856"</f>
        <v>201700014856</v>
      </c>
      <c r="C181" s="3">
        <v>114426</v>
      </c>
      <c r="D181" s="3" t="s">
        <v>785</v>
      </c>
      <c r="E181" s="3">
        <v>20524327741</v>
      </c>
      <c r="F181" s="3" t="s">
        <v>786</v>
      </c>
      <c r="G181" s="3" t="s">
        <v>787</v>
      </c>
      <c r="H181" s="3" t="s">
        <v>162</v>
      </c>
      <c r="I181" s="3" t="s">
        <v>241</v>
      </c>
      <c r="J181" s="3" t="s">
        <v>346</v>
      </c>
      <c r="K181" s="3" t="s">
        <v>788</v>
      </c>
      <c r="L181" s="3" t="s">
        <v>789</v>
      </c>
      <c r="M181" s="3">
        <v>1</v>
      </c>
      <c r="N181" s="3" t="s">
        <v>26</v>
      </c>
      <c r="O181" s="3">
        <v>9000</v>
      </c>
      <c r="P181" s="4">
        <v>42765</v>
      </c>
      <c r="Q181" s="3" t="s">
        <v>27</v>
      </c>
      <c r="R181" s="3" t="s">
        <v>790</v>
      </c>
    </row>
    <row r="182" spans="1:18" ht="13.5">
      <c r="A182" s="5">
        <v>176</v>
      </c>
      <c r="B182" s="5" t="str">
        <f>"201700018132"</f>
        <v>201700018132</v>
      </c>
      <c r="C182" s="5">
        <v>126439</v>
      </c>
      <c r="D182" s="5" t="s">
        <v>791</v>
      </c>
      <c r="E182" s="5">
        <v>20117422209</v>
      </c>
      <c r="F182" s="5" t="s">
        <v>792</v>
      </c>
      <c r="G182" s="5" t="s">
        <v>793</v>
      </c>
      <c r="H182" s="5" t="s">
        <v>162</v>
      </c>
      <c r="I182" s="5" t="s">
        <v>162</v>
      </c>
      <c r="J182" s="5" t="s">
        <v>162</v>
      </c>
      <c r="K182" s="5" t="s">
        <v>794</v>
      </c>
      <c r="L182" s="5" t="s">
        <v>795</v>
      </c>
      <c r="M182" s="5">
        <v>1</v>
      </c>
      <c r="N182" s="5" t="s">
        <v>26</v>
      </c>
      <c r="O182" s="5">
        <v>9000</v>
      </c>
      <c r="P182" s="6">
        <v>42769</v>
      </c>
      <c r="Q182" s="5" t="s">
        <v>27</v>
      </c>
      <c r="R182" s="5" t="s">
        <v>796</v>
      </c>
    </row>
    <row r="183" spans="1:18" ht="13.5">
      <c r="A183" s="3">
        <v>177</v>
      </c>
      <c r="B183" s="3" t="str">
        <f>"201500033934"</f>
        <v>201500033934</v>
      </c>
      <c r="C183" s="3">
        <v>114438</v>
      </c>
      <c r="D183" s="3" t="s">
        <v>797</v>
      </c>
      <c r="E183" s="3">
        <v>20483820705</v>
      </c>
      <c r="F183" s="3" t="s">
        <v>108</v>
      </c>
      <c r="G183" s="3" t="s">
        <v>109</v>
      </c>
      <c r="H183" s="3" t="s">
        <v>54</v>
      </c>
      <c r="I183" s="3" t="s">
        <v>55</v>
      </c>
      <c r="J183" s="3" t="s">
        <v>56</v>
      </c>
      <c r="K183" s="3" t="s">
        <v>798</v>
      </c>
      <c r="L183" s="3"/>
      <c r="M183" s="3">
        <v>1</v>
      </c>
      <c r="N183" s="3" t="s">
        <v>26</v>
      </c>
      <c r="O183" s="3">
        <v>4900</v>
      </c>
      <c r="P183" s="4">
        <v>42088</v>
      </c>
      <c r="Q183" s="3" t="s">
        <v>27</v>
      </c>
      <c r="R183" s="3" t="s">
        <v>111</v>
      </c>
    </row>
    <row r="184" spans="1:18" ht="13.5">
      <c r="A184" s="5">
        <v>178</v>
      </c>
      <c r="B184" s="5" t="str">
        <f>"201400119560"</f>
        <v>201400119560</v>
      </c>
      <c r="C184" s="5">
        <v>111595</v>
      </c>
      <c r="D184" s="5" t="s">
        <v>799</v>
      </c>
      <c r="E184" s="5">
        <v>20260453476</v>
      </c>
      <c r="F184" s="5" t="s">
        <v>800</v>
      </c>
      <c r="G184" s="5" t="s">
        <v>801</v>
      </c>
      <c r="H184" s="5" t="s">
        <v>22</v>
      </c>
      <c r="I184" s="5" t="s">
        <v>22</v>
      </c>
      <c r="J184" s="5" t="s">
        <v>802</v>
      </c>
      <c r="K184" s="5" t="s">
        <v>803</v>
      </c>
      <c r="L184" s="5" t="s">
        <v>804</v>
      </c>
      <c r="M184" s="5">
        <v>1</v>
      </c>
      <c r="N184" s="5" t="s">
        <v>26</v>
      </c>
      <c r="O184" s="5">
        <v>9500</v>
      </c>
      <c r="P184" s="6">
        <v>41900</v>
      </c>
      <c r="Q184" s="5" t="s">
        <v>27</v>
      </c>
      <c r="R184" s="5" t="s">
        <v>805</v>
      </c>
    </row>
    <row r="185" spans="1:18" ht="13.5">
      <c r="A185" s="3">
        <v>179</v>
      </c>
      <c r="B185" s="3" t="str">
        <f>"201600094927"</f>
        <v>201600094927</v>
      </c>
      <c r="C185" s="3">
        <v>122393</v>
      </c>
      <c r="D185" s="3" t="s">
        <v>806</v>
      </c>
      <c r="E185" s="3">
        <v>20554329706</v>
      </c>
      <c r="F185" s="3" t="s">
        <v>38</v>
      </c>
      <c r="G185" s="3" t="s">
        <v>227</v>
      </c>
      <c r="H185" s="3" t="s">
        <v>40</v>
      </c>
      <c r="I185" s="3" t="s">
        <v>41</v>
      </c>
      <c r="J185" s="3" t="s">
        <v>41</v>
      </c>
      <c r="K185" s="3" t="s">
        <v>807</v>
      </c>
      <c r="L185" s="3"/>
      <c r="M185" s="3">
        <v>2</v>
      </c>
      <c r="N185" s="3" t="s">
        <v>26</v>
      </c>
      <c r="O185" s="3">
        <v>4000</v>
      </c>
      <c r="P185" s="4">
        <v>42545</v>
      </c>
      <c r="Q185" s="3" t="s">
        <v>27</v>
      </c>
      <c r="R185" s="3" t="s">
        <v>43</v>
      </c>
    </row>
    <row r="186" spans="1:18" ht="13.5">
      <c r="A186" s="5">
        <v>180</v>
      </c>
      <c r="B186" s="5" t="str">
        <f>"201500033931"</f>
        <v>201500033931</v>
      </c>
      <c r="C186" s="5">
        <v>114437</v>
      </c>
      <c r="D186" s="5" t="s">
        <v>808</v>
      </c>
      <c r="E186" s="5">
        <v>20483820705</v>
      </c>
      <c r="F186" s="5" t="s">
        <v>108</v>
      </c>
      <c r="G186" s="5" t="s">
        <v>109</v>
      </c>
      <c r="H186" s="5" t="s">
        <v>54</v>
      </c>
      <c r="I186" s="5" t="s">
        <v>55</v>
      </c>
      <c r="J186" s="5" t="s">
        <v>56</v>
      </c>
      <c r="K186" s="5" t="s">
        <v>809</v>
      </c>
      <c r="L186" s="5"/>
      <c r="M186" s="5">
        <v>1</v>
      </c>
      <c r="N186" s="5" t="s">
        <v>26</v>
      </c>
      <c r="O186" s="5">
        <v>4900</v>
      </c>
      <c r="P186" s="6">
        <v>42088</v>
      </c>
      <c r="Q186" s="5" t="s">
        <v>27</v>
      </c>
      <c r="R186" s="5" t="s">
        <v>111</v>
      </c>
    </row>
    <row r="187" spans="1:18" ht="13.5">
      <c r="A187" s="3">
        <v>181</v>
      </c>
      <c r="B187" s="3" t="str">
        <f>"201600099201"</f>
        <v>201600099201</v>
      </c>
      <c r="C187" s="3">
        <v>122551</v>
      </c>
      <c r="D187" s="3" t="s">
        <v>810</v>
      </c>
      <c r="E187" s="3">
        <v>20167700277</v>
      </c>
      <c r="F187" s="3" t="s">
        <v>89</v>
      </c>
      <c r="G187" s="3" t="s">
        <v>90</v>
      </c>
      <c r="H187" s="3" t="s">
        <v>54</v>
      </c>
      <c r="I187" s="3" t="s">
        <v>55</v>
      </c>
      <c r="J187" s="3" t="s">
        <v>56</v>
      </c>
      <c r="K187" s="3" t="s">
        <v>811</v>
      </c>
      <c r="L187" s="3" t="s">
        <v>812</v>
      </c>
      <c r="M187" s="3">
        <v>1</v>
      </c>
      <c r="N187" s="3" t="s">
        <v>26</v>
      </c>
      <c r="O187" s="3">
        <v>10500</v>
      </c>
      <c r="P187" s="4">
        <v>42557</v>
      </c>
      <c r="Q187" s="3" t="s">
        <v>27</v>
      </c>
      <c r="R187" s="3" t="s">
        <v>92</v>
      </c>
    </row>
    <row r="188" spans="1:18" ht="13.5">
      <c r="A188" s="5">
        <v>182</v>
      </c>
      <c r="B188" s="5" t="str">
        <f>"201700124843"</f>
        <v>201700124843</v>
      </c>
      <c r="C188" s="5">
        <v>131026</v>
      </c>
      <c r="D188" s="5" t="s">
        <v>813</v>
      </c>
      <c r="E188" s="5">
        <v>20167700277</v>
      </c>
      <c r="F188" s="5" t="s">
        <v>814</v>
      </c>
      <c r="G188" s="5" t="s">
        <v>815</v>
      </c>
      <c r="H188" s="5" t="s">
        <v>54</v>
      </c>
      <c r="I188" s="5" t="s">
        <v>55</v>
      </c>
      <c r="J188" s="5" t="s">
        <v>56</v>
      </c>
      <c r="K188" s="5" t="s">
        <v>816</v>
      </c>
      <c r="L188" s="5" t="s">
        <v>817</v>
      </c>
      <c r="M188" s="5">
        <v>1</v>
      </c>
      <c r="N188" s="5" t="s">
        <v>26</v>
      </c>
      <c r="O188" s="5">
        <v>10500</v>
      </c>
      <c r="P188" s="6">
        <v>42959</v>
      </c>
      <c r="Q188" s="5" t="s">
        <v>27</v>
      </c>
      <c r="R188" s="5" t="s">
        <v>92</v>
      </c>
    </row>
    <row r="189" spans="1:18" ht="13.5">
      <c r="A189" s="3">
        <v>183</v>
      </c>
      <c r="B189" s="3" t="str">
        <f>"201900135138"</f>
        <v>201900135138</v>
      </c>
      <c r="C189" s="3">
        <v>146024</v>
      </c>
      <c r="D189" s="3" t="s">
        <v>818</v>
      </c>
      <c r="E189" s="3">
        <v>10435472031</v>
      </c>
      <c r="F189" s="3" t="s">
        <v>819</v>
      </c>
      <c r="G189" s="3" t="s">
        <v>820</v>
      </c>
      <c r="H189" s="3" t="s">
        <v>54</v>
      </c>
      <c r="I189" s="3" t="s">
        <v>55</v>
      </c>
      <c r="J189" s="3" t="s">
        <v>56</v>
      </c>
      <c r="K189" s="3" t="s">
        <v>821</v>
      </c>
      <c r="L189" s="3"/>
      <c r="M189" s="3">
        <v>2</v>
      </c>
      <c r="N189" s="3" t="s">
        <v>26</v>
      </c>
      <c r="O189" s="3">
        <v>4300</v>
      </c>
      <c r="P189" s="4">
        <v>43700</v>
      </c>
      <c r="Q189" s="3" t="s">
        <v>27</v>
      </c>
      <c r="R189" s="3" t="s">
        <v>819</v>
      </c>
    </row>
    <row r="190" spans="1:18" ht="13.5">
      <c r="A190" s="5">
        <v>184</v>
      </c>
      <c r="B190" s="5" t="str">
        <f>"201400122533"</f>
        <v>201400122533</v>
      </c>
      <c r="C190" s="5">
        <v>35815</v>
      </c>
      <c r="D190" s="5" t="s">
        <v>822</v>
      </c>
      <c r="E190" s="5">
        <v>20102420293</v>
      </c>
      <c r="F190" s="5" t="s">
        <v>823</v>
      </c>
      <c r="G190" s="5" t="s">
        <v>824</v>
      </c>
      <c r="H190" s="5" t="s">
        <v>54</v>
      </c>
      <c r="I190" s="5" t="s">
        <v>55</v>
      </c>
      <c r="J190" s="5" t="s">
        <v>56</v>
      </c>
      <c r="K190" s="5" t="s">
        <v>825</v>
      </c>
      <c r="L190" s="5" t="s">
        <v>826</v>
      </c>
      <c r="M190" s="5">
        <v>1</v>
      </c>
      <c r="N190" s="5" t="s">
        <v>26</v>
      </c>
      <c r="O190" s="5">
        <v>9000</v>
      </c>
      <c r="P190" s="6">
        <v>41906</v>
      </c>
      <c r="Q190" s="5" t="s">
        <v>27</v>
      </c>
      <c r="R190" s="5" t="s">
        <v>478</v>
      </c>
    </row>
    <row r="191" spans="1:18" ht="13.5">
      <c r="A191" s="3">
        <v>185</v>
      </c>
      <c r="B191" s="3" t="str">
        <f>"201800005295"</f>
        <v>201800005295</v>
      </c>
      <c r="C191" s="3">
        <v>134005</v>
      </c>
      <c r="D191" s="3" t="s">
        <v>827</v>
      </c>
      <c r="E191" s="3">
        <v>20554329706</v>
      </c>
      <c r="F191" s="3" t="s">
        <v>38</v>
      </c>
      <c r="G191" s="3" t="s">
        <v>39</v>
      </c>
      <c r="H191" s="3" t="s">
        <v>40</v>
      </c>
      <c r="I191" s="3" t="s">
        <v>41</v>
      </c>
      <c r="J191" s="3" t="s">
        <v>41</v>
      </c>
      <c r="K191" s="3" t="s">
        <v>828</v>
      </c>
      <c r="L191" s="3"/>
      <c r="M191" s="3">
        <v>1</v>
      </c>
      <c r="N191" s="3" t="s">
        <v>26</v>
      </c>
      <c r="O191" s="3">
        <v>3000</v>
      </c>
      <c r="P191" s="4">
        <v>43122</v>
      </c>
      <c r="Q191" s="3" t="s">
        <v>27</v>
      </c>
      <c r="R191" s="3" t="s">
        <v>43</v>
      </c>
    </row>
    <row r="192" spans="1:18" ht="13.5">
      <c r="A192" s="5">
        <v>186</v>
      </c>
      <c r="B192" s="5" t="str">
        <f>"201800040328"</f>
        <v>201800040328</v>
      </c>
      <c r="C192" s="5">
        <v>134954</v>
      </c>
      <c r="D192" s="5" t="s">
        <v>829</v>
      </c>
      <c r="E192" s="5">
        <v>20554329706</v>
      </c>
      <c r="F192" s="5" t="s">
        <v>38</v>
      </c>
      <c r="G192" s="5" t="s">
        <v>830</v>
      </c>
      <c r="H192" s="5" t="s">
        <v>40</v>
      </c>
      <c r="I192" s="5" t="s">
        <v>41</v>
      </c>
      <c r="J192" s="5" t="s">
        <v>41</v>
      </c>
      <c r="K192" s="5" t="s">
        <v>831</v>
      </c>
      <c r="L192" s="5"/>
      <c r="M192" s="5">
        <v>1</v>
      </c>
      <c r="N192" s="5" t="s">
        <v>26</v>
      </c>
      <c r="O192" s="5">
        <v>3000</v>
      </c>
      <c r="P192" s="6">
        <v>43174</v>
      </c>
      <c r="Q192" s="5" t="s">
        <v>27</v>
      </c>
      <c r="R192" s="5" t="s">
        <v>43</v>
      </c>
    </row>
    <row r="193" spans="1:18" ht="13.5">
      <c r="A193" s="3">
        <v>187</v>
      </c>
      <c r="B193" s="3" t="str">
        <f>"201500112206"</f>
        <v>201500112206</v>
      </c>
      <c r="C193" s="3">
        <v>116282</v>
      </c>
      <c r="D193" s="3" t="s">
        <v>832</v>
      </c>
      <c r="E193" s="3">
        <v>20571288959</v>
      </c>
      <c r="F193" s="3" t="s">
        <v>741</v>
      </c>
      <c r="G193" s="3" t="s">
        <v>742</v>
      </c>
      <c r="H193" s="3" t="s">
        <v>54</v>
      </c>
      <c r="I193" s="3" t="s">
        <v>55</v>
      </c>
      <c r="J193" s="3" t="s">
        <v>56</v>
      </c>
      <c r="K193" s="3" t="s">
        <v>833</v>
      </c>
      <c r="L193" s="3"/>
      <c r="M193" s="3">
        <v>1</v>
      </c>
      <c r="N193" s="3" t="s">
        <v>26</v>
      </c>
      <c r="O193" s="3">
        <v>3400</v>
      </c>
      <c r="P193" s="4">
        <v>42251</v>
      </c>
      <c r="Q193" s="3" t="s">
        <v>27</v>
      </c>
      <c r="R193" s="3" t="s">
        <v>744</v>
      </c>
    </row>
    <row r="194" spans="1:18" ht="13.5">
      <c r="A194" s="5">
        <v>188</v>
      </c>
      <c r="B194" s="5" t="str">
        <f>"201700083992"</f>
        <v>201700083992</v>
      </c>
      <c r="C194" s="5">
        <v>101148</v>
      </c>
      <c r="D194" s="5" t="s">
        <v>834</v>
      </c>
      <c r="E194" s="5">
        <v>20349368383</v>
      </c>
      <c r="F194" s="5" t="s">
        <v>418</v>
      </c>
      <c r="G194" s="5" t="s">
        <v>39</v>
      </c>
      <c r="H194" s="5" t="s">
        <v>40</v>
      </c>
      <c r="I194" s="5" t="s">
        <v>41</v>
      </c>
      <c r="J194" s="5" t="s">
        <v>41</v>
      </c>
      <c r="K194" s="5" t="s">
        <v>835</v>
      </c>
      <c r="L194" s="5" t="s">
        <v>836</v>
      </c>
      <c r="M194" s="5">
        <v>2</v>
      </c>
      <c r="N194" s="5" t="s">
        <v>26</v>
      </c>
      <c r="O194" s="5">
        <v>9000</v>
      </c>
      <c r="P194" s="6">
        <v>42888</v>
      </c>
      <c r="Q194" s="5" t="s">
        <v>27</v>
      </c>
      <c r="R194" s="5" t="s">
        <v>837</v>
      </c>
    </row>
    <row r="195" spans="1:18" ht="13.5">
      <c r="A195" s="3">
        <v>189</v>
      </c>
      <c r="B195" s="3" t="str">
        <f>"201500112202"</f>
        <v>201500112202</v>
      </c>
      <c r="C195" s="3">
        <v>116281</v>
      </c>
      <c r="D195" s="3" t="s">
        <v>838</v>
      </c>
      <c r="E195" s="3">
        <v>20571288959</v>
      </c>
      <c r="F195" s="3" t="s">
        <v>741</v>
      </c>
      <c r="G195" s="3" t="s">
        <v>742</v>
      </c>
      <c r="H195" s="3" t="s">
        <v>54</v>
      </c>
      <c r="I195" s="3" t="s">
        <v>55</v>
      </c>
      <c r="J195" s="3" t="s">
        <v>56</v>
      </c>
      <c r="K195" s="3" t="s">
        <v>839</v>
      </c>
      <c r="L195" s="3"/>
      <c r="M195" s="3">
        <v>2</v>
      </c>
      <c r="N195" s="3" t="s">
        <v>26</v>
      </c>
      <c r="O195" s="3">
        <v>3560</v>
      </c>
      <c r="P195" s="4">
        <v>42247</v>
      </c>
      <c r="Q195" s="3" t="s">
        <v>27</v>
      </c>
      <c r="R195" s="3" t="s">
        <v>754</v>
      </c>
    </row>
    <row r="196" spans="1:18" ht="13.5">
      <c r="A196" s="5">
        <v>190</v>
      </c>
      <c r="B196" s="5" t="str">
        <f>"201400169866"</f>
        <v>201400169866</v>
      </c>
      <c r="C196" s="5">
        <v>83639</v>
      </c>
      <c r="D196" s="5" t="s">
        <v>840</v>
      </c>
      <c r="E196" s="5">
        <v>20525879217</v>
      </c>
      <c r="F196" s="5" t="s">
        <v>841</v>
      </c>
      <c r="G196" s="5" t="s">
        <v>842</v>
      </c>
      <c r="H196" s="5" t="s">
        <v>54</v>
      </c>
      <c r="I196" s="5" t="s">
        <v>585</v>
      </c>
      <c r="J196" s="5" t="s">
        <v>585</v>
      </c>
      <c r="K196" s="5" t="s">
        <v>843</v>
      </c>
      <c r="L196" s="5"/>
      <c r="M196" s="5">
        <v>1</v>
      </c>
      <c r="N196" s="5" t="s">
        <v>26</v>
      </c>
      <c r="O196" s="5">
        <v>3800</v>
      </c>
      <c r="P196" s="6">
        <v>42005</v>
      </c>
      <c r="Q196" s="5" t="s">
        <v>27</v>
      </c>
      <c r="R196" s="5" t="s">
        <v>844</v>
      </c>
    </row>
    <row r="197" spans="1:18" ht="13.5">
      <c r="A197" s="3">
        <v>191</v>
      </c>
      <c r="B197" s="3" t="str">
        <f>"201800018888"</f>
        <v>201800018888</v>
      </c>
      <c r="C197" s="3">
        <v>97938</v>
      </c>
      <c r="D197" s="3" t="s">
        <v>845</v>
      </c>
      <c r="E197" s="3">
        <v>20100039207</v>
      </c>
      <c r="F197" s="3" t="s">
        <v>846</v>
      </c>
      <c r="G197" s="3" t="s">
        <v>847</v>
      </c>
      <c r="H197" s="3" t="s">
        <v>848</v>
      </c>
      <c r="I197" s="3" t="s">
        <v>848</v>
      </c>
      <c r="J197" s="3" t="s">
        <v>849</v>
      </c>
      <c r="K197" s="3" t="s">
        <v>850</v>
      </c>
      <c r="L197" s="3" t="s">
        <v>851</v>
      </c>
      <c r="M197" s="3">
        <v>1</v>
      </c>
      <c r="N197" s="3" t="s">
        <v>26</v>
      </c>
      <c r="O197" s="3">
        <v>11500</v>
      </c>
      <c r="P197" s="4">
        <v>43135</v>
      </c>
      <c r="Q197" s="3" t="s">
        <v>27</v>
      </c>
      <c r="R197" s="3" t="s">
        <v>852</v>
      </c>
    </row>
    <row r="198" spans="1:18" ht="13.5">
      <c r="A198" s="5">
        <v>192</v>
      </c>
      <c r="B198" s="5" t="str">
        <f>"201400130926"</f>
        <v>201400130926</v>
      </c>
      <c r="C198" s="5">
        <v>88724</v>
      </c>
      <c r="D198" s="5" t="s">
        <v>853</v>
      </c>
      <c r="E198" s="5">
        <v>20102420293</v>
      </c>
      <c r="F198" s="5" t="s">
        <v>474</v>
      </c>
      <c r="G198" s="5" t="s">
        <v>534</v>
      </c>
      <c r="H198" s="5" t="s">
        <v>54</v>
      </c>
      <c r="I198" s="5" t="s">
        <v>55</v>
      </c>
      <c r="J198" s="5" t="s">
        <v>56</v>
      </c>
      <c r="K198" s="5" t="s">
        <v>854</v>
      </c>
      <c r="L198" s="5" t="s">
        <v>855</v>
      </c>
      <c r="M198" s="5">
        <v>1</v>
      </c>
      <c r="N198" s="5" t="s">
        <v>26</v>
      </c>
      <c r="O198" s="5">
        <v>9300</v>
      </c>
      <c r="P198" s="6">
        <v>41927</v>
      </c>
      <c r="Q198" s="5" t="s">
        <v>27</v>
      </c>
      <c r="R198" s="5" t="s">
        <v>537</v>
      </c>
    </row>
    <row r="199" spans="1:18" ht="13.5">
      <c r="A199" s="3">
        <v>193</v>
      </c>
      <c r="B199" s="3" t="str">
        <f>"201300110842"</f>
        <v>201300110842</v>
      </c>
      <c r="C199" s="3">
        <v>33259</v>
      </c>
      <c r="D199" s="3" t="s">
        <v>856</v>
      </c>
      <c r="E199" s="3">
        <v>20276283970</v>
      </c>
      <c r="F199" s="3" t="s">
        <v>857</v>
      </c>
      <c r="G199" s="3" t="s">
        <v>858</v>
      </c>
      <c r="H199" s="3" t="s">
        <v>54</v>
      </c>
      <c r="I199" s="3" t="s">
        <v>54</v>
      </c>
      <c r="J199" s="3" t="s">
        <v>54</v>
      </c>
      <c r="K199" s="3" t="s">
        <v>859</v>
      </c>
      <c r="L199" s="3" t="s">
        <v>860</v>
      </c>
      <c r="M199" s="3">
        <v>1</v>
      </c>
      <c r="N199" s="3" t="s">
        <v>26</v>
      </c>
      <c r="O199" s="3">
        <v>9300</v>
      </c>
      <c r="P199" s="4">
        <v>41450</v>
      </c>
      <c r="Q199" s="3" t="s">
        <v>27</v>
      </c>
      <c r="R199" s="3" t="s">
        <v>861</v>
      </c>
    </row>
    <row r="200" spans="1:18" ht="13.5">
      <c r="A200" s="5">
        <v>194</v>
      </c>
      <c r="B200" s="5" t="str">
        <f>"201400062470"</f>
        <v>201400062470</v>
      </c>
      <c r="C200" s="5">
        <v>109232</v>
      </c>
      <c r="D200" s="5" t="s">
        <v>862</v>
      </c>
      <c r="E200" s="5">
        <v>20525663800</v>
      </c>
      <c r="F200" s="5" t="s">
        <v>863</v>
      </c>
      <c r="G200" s="5" t="s">
        <v>864</v>
      </c>
      <c r="H200" s="5" t="s">
        <v>54</v>
      </c>
      <c r="I200" s="5" t="s">
        <v>55</v>
      </c>
      <c r="J200" s="5" t="s">
        <v>56</v>
      </c>
      <c r="K200" s="5" t="s">
        <v>865</v>
      </c>
      <c r="L200" s="5" t="s">
        <v>866</v>
      </c>
      <c r="M200" s="5">
        <v>1</v>
      </c>
      <c r="N200" s="5" t="s">
        <v>26</v>
      </c>
      <c r="O200" s="5">
        <v>12000</v>
      </c>
      <c r="P200" s="6">
        <v>41775</v>
      </c>
      <c r="Q200" s="5" t="s">
        <v>27</v>
      </c>
      <c r="R200" s="5" t="s">
        <v>867</v>
      </c>
    </row>
    <row r="201" spans="1:18" ht="13.5">
      <c r="A201" s="3">
        <v>195</v>
      </c>
      <c r="B201" s="3" t="str">
        <f>"201800040335"</f>
        <v>201800040335</v>
      </c>
      <c r="C201" s="3">
        <v>134959</v>
      </c>
      <c r="D201" s="3" t="s">
        <v>868</v>
      </c>
      <c r="E201" s="3">
        <v>20554329706</v>
      </c>
      <c r="F201" s="3" t="s">
        <v>38</v>
      </c>
      <c r="G201" s="3" t="s">
        <v>830</v>
      </c>
      <c r="H201" s="3" t="s">
        <v>40</v>
      </c>
      <c r="I201" s="3" t="s">
        <v>41</v>
      </c>
      <c r="J201" s="3" t="s">
        <v>41</v>
      </c>
      <c r="K201" s="3" t="s">
        <v>869</v>
      </c>
      <c r="L201" s="3"/>
      <c r="M201" s="3">
        <v>1</v>
      </c>
      <c r="N201" s="3" t="s">
        <v>26</v>
      </c>
      <c r="O201" s="3">
        <v>4200</v>
      </c>
      <c r="P201" s="4">
        <v>43180</v>
      </c>
      <c r="Q201" s="3" t="s">
        <v>27</v>
      </c>
      <c r="R201" s="3" t="s">
        <v>43</v>
      </c>
    </row>
    <row r="202" spans="1:18" ht="13.5">
      <c r="A202" s="5">
        <v>196</v>
      </c>
      <c r="B202" s="5" t="str">
        <f>"201700038432"</f>
        <v>201700038432</v>
      </c>
      <c r="C202" s="5">
        <v>108278</v>
      </c>
      <c r="D202" s="5" t="s">
        <v>870</v>
      </c>
      <c r="E202" s="5">
        <v>20167700277</v>
      </c>
      <c r="F202" s="5" t="s">
        <v>89</v>
      </c>
      <c r="G202" s="5" t="s">
        <v>90</v>
      </c>
      <c r="H202" s="5" t="s">
        <v>54</v>
      </c>
      <c r="I202" s="5" t="s">
        <v>55</v>
      </c>
      <c r="J202" s="5" t="s">
        <v>56</v>
      </c>
      <c r="K202" s="5" t="s">
        <v>871</v>
      </c>
      <c r="L202" s="5" t="s">
        <v>872</v>
      </c>
      <c r="M202" s="5">
        <v>1</v>
      </c>
      <c r="N202" s="5" t="s">
        <v>26</v>
      </c>
      <c r="O202" s="5">
        <v>10500</v>
      </c>
      <c r="P202" s="6">
        <v>42814</v>
      </c>
      <c r="Q202" s="5" t="s">
        <v>27</v>
      </c>
      <c r="R202" s="5" t="s">
        <v>92</v>
      </c>
    </row>
    <row r="203" spans="1:18" ht="13.5">
      <c r="A203" s="3">
        <v>197</v>
      </c>
      <c r="B203" s="3" t="str">
        <f>"201800040333"</f>
        <v>201800040333</v>
      </c>
      <c r="C203" s="3">
        <v>134958</v>
      </c>
      <c r="D203" s="3" t="s">
        <v>873</v>
      </c>
      <c r="E203" s="3">
        <v>20554329706</v>
      </c>
      <c r="F203" s="3" t="s">
        <v>38</v>
      </c>
      <c r="G203" s="3" t="s">
        <v>830</v>
      </c>
      <c r="H203" s="3" t="s">
        <v>40</v>
      </c>
      <c r="I203" s="3" t="s">
        <v>41</v>
      </c>
      <c r="J203" s="3" t="s">
        <v>41</v>
      </c>
      <c r="K203" s="3" t="s">
        <v>874</v>
      </c>
      <c r="L203" s="3"/>
      <c r="M203" s="3">
        <v>1</v>
      </c>
      <c r="N203" s="3" t="s">
        <v>26</v>
      </c>
      <c r="O203" s="3">
        <v>3360</v>
      </c>
      <c r="P203" s="4">
        <v>43180</v>
      </c>
      <c r="Q203" s="3" t="s">
        <v>27</v>
      </c>
      <c r="R203" s="3" t="s">
        <v>43</v>
      </c>
    </row>
    <row r="204" spans="1:18" ht="13.5">
      <c r="A204" s="5">
        <v>198</v>
      </c>
      <c r="B204" s="5" t="str">
        <f>"201800040331"</f>
        <v>201800040331</v>
      </c>
      <c r="C204" s="5">
        <v>134957</v>
      </c>
      <c r="D204" s="5" t="s">
        <v>875</v>
      </c>
      <c r="E204" s="5">
        <v>20554329706</v>
      </c>
      <c r="F204" s="5" t="s">
        <v>38</v>
      </c>
      <c r="G204" s="5" t="s">
        <v>830</v>
      </c>
      <c r="H204" s="5" t="s">
        <v>40</v>
      </c>
      <c r="I204" s="5" t="s">
        <v>41</v>
      </c>
      <c r="J204" s="5" t="s">
        <v>41</v>
      </c>
      <c r="K204" s="5" t="s">
        <v>876</v>
      </c>
      <c r="L204" s="5"/>
      <c r="M204" s="5">
        <v>1</v>
      </c>
      <c r="N204" s="5" t="s">
        <v>26</v>
      </c>
      <c r="O204" s="5">
        <v>3000</v>
      </c>
      <c r="P204" s="6">
        <v>43181</v>
      </c>
      <c r="Q204" s="5" t="s">
        <v>27</v>
      </c>
      <c r="R204" s="5" t="s">
        <v>43</v>
      </c>
    </row>
    <row r="205" spans="1:18" ht="13.5">
      <c r="A205" s="3">
        <v>199</v>
      </c>
      <c r="B205" s="3" t="str">
        <f>"201500057145"</f>
        <v>201500057145</v>
      </c>
      <c r="C205" s="3">
        <v>85942</v>
      </c>
      <c r="D205" s="3" t="s">
        <v>877</v>
      </c>
      <c r="E205" s="3">
        <v>20167700277</v>
      </c>
      <c r="F205" s="3" t="s">
        <v>878</v>
      </c>
      <c r="G205" s="3" t="s">
        <v>879</v>
      </c>
      <c r="H205" s="3" t="s">
        <v>54</v>
      </c>
      <c r="I205" s="3" t="s">
        <v>55</v>
      </c>
      <c r="J205" s="3" t="s">
        <v>56</v>
      </c>
      <c r="K205" s="3" t="s">
        <v>880</v>
      </c>
      <c r="L205" s="3" t="s">
        <v>881</v>
      </c>
      <c r="M205" s="3">
        <v>1</v>
      </c>
      <c r="N205" s="3" t="s">
        <v>26</v>
      </c>
      <c r="O205" s="3">
        <v>9500</v>
      </c>
      <c r="P205" s="4">
        <v>42136</v>
      </c>
      <c r="Q205" s="3" t="s">
        <v>27</v>
      </c>
      <c r="R205" s="3" t="s">
        <v>92</v>
      </c>
    </row>
    <row r="206" spans="1:18" ht="13.5">
      <c r="A206" s="5">
        <v>200</v>
      </c>
      <c r="B206" s="5" t="str">
        <f>"201800040330"</f>
        <v>201800040330</v>
      </c>
      <c r="C206" s="5">
        <v>134956</v>
      </c>
      <c r="D206" s="5" t="s">
        <v>882</v>
      </c>
      <c r="E206" s="5">
        <v>20554329706</v>
      </c>
      <c r="F206" s="5" t="s">
        <v>38</v>
      </c>
      <c r="G206" s="5" t="s">
        <v>830</v>
      </c>
      <c r="H206" s="5" t="s">
        <v>40</v>
      </c>
      <c r="I206" s="5" t="s">
        <v>41</v>
      </c>
      <c r="J206" s="5" t="s">
        <v>41</v>
      </c>
      <c r="K206" s="5" t="s">
        <v>883</v>
      </c>
      <c r="L206" s="5"/>
      <c r="M206" s="5">
        <v>1</v>
      </c>
      <c r="N206" s="5" t="s">
        <v>26</v>
      </c>
      <c r="O206" s="5">
        <v>3500</v>
      </c>
      <c r="P206" s="6">
        <v>43181</v>
      </c>
      <c r="Q206" s="5" t="s">
        <v>27</v>
      </c>
      <c r="R206" s="5" t="s">
        <v>43</v>
      </c>
    </row>
    <row r="207" spans="1:18" ht="13.5">
      <c r="A207" s="3">
        <v>201</v>
      </c>
      <c r="B207" s="3" t="str">
        <f>"201800123142"</f>
        <v>201800123142</v>
      </c>
      <c r="C207" s="3">
        <v>137690</v>
      </c>
      <c r="D207" s="3" t="s">
        <v>884</v>
      </c>
      <c r="E207" s="3">
        <v>20167700277</v>
      </c>
      <c r="F207" s="3" t="s">
        <v>89</v>
      </c>
      <c r="G207" s="3" t="s">
        <v>90</v>
      </c>
      <c r="H207" s="3" t="s">
        <v>54</v>
      </c>
      <c r="I207" s="3" t="s">
        <v>55</v>
      </c>
      <c r="J207" s="3" t="s">
        <v>56</v>
      </c>
      <c r="K207" s="3" t="s">
        <v>885</v>
      </c>
      <c r="L207" s="3"/>
      <c r="M207" s="3">
        <v>1</v>
      </c>
      <c r="N207" s="3" t="s">
        <v>26</v>
      </c>
      <c r="O207" s="3">
        <v>3500</v>
      </c>
      <c r="P207" s="4">
        <v>43307</v>
      </c>
      <c r="Q207" s="3" t="s">
        <v>27</v>
      </c>
      <c r="R207" s="3" t="s">
        <v>565</v>
      </c>
    </row>
    <row r="208" spans="1:18" ht="13.5">
      <c r="A208" s="5">
        <v>202</v>
      </c>
      <c r="B208" s="5" t="str">
        <f>"201800098950"</f>
        <v>201800098950</v>
      </c>
      <c r="C208" s="5">
        <v>112594</v>
      </c>
      <c r="D208" s="5" t="s">
        <v>886</v>
      </c>
      <c r="E208" s="5">
        <v>20525663800</v>
      </c>
      <c r="F208" s="5" t="s">
        <v>863</v>
      </c>
      <c r="G208" s="5" t="s">
        <v>308</v>
      </c>
      <c r="H208" s="5" t="s">
        <v>54</v>
      </c>
      <c r="I208" s="5" t="s">
        <v>55</v>
      </c>
      <c r="J208" s="5" t="s">
        <v>56</v>
      </c>
      <c r="K208" s="5" t="s">
        <v>887</v>
      </c>
      <c r="L208" s="5" t="s">
        <v>888</v>
      </c>
      <c r="M208" s="5">
        <v>1</v>
      </c>
      <c r="N208" s="5" t="s">
        <v>26</v>
      </c>
      <c r="O208" s="5">
        <v>12000</v>
      </c>
      <c r="P208" s="6">
        <v>43266</v>
      </c>
      <c r="Q208" s="5" t="s">
        <v>27</v>
      </c>
      <c r="R208" s="5" t="s">
        <v>889</v>
      </c>
    </row>
    <row r="209" spans="1:18" ht="13.5">
      <c r="A209" s="3">
        <v>203</v>
      </c>
      <c r="B209" s="3" t="str">
        <f>"201600008862"</f>
        <v>201600008862</v>
      </c>
      <c r="C209" s="3">
        <v>119540</v>
      </c>
      <c r="D209" s="3" t="s">
        <v>890</v>
      </c>
      <c r="E209" s="3">
        <v>20554329706</v>
      </c>
      <c r="F209" s="3" t="s">
        <v>38</v>
      </c>
      <c r="G209" s="3" t="s">
        <v>646</v>
      </c>
      <c r="H209" s="3" t="s">
        <v>40</v>
      </c>
      <c r="I209" s="3" t="s">
        <v>41</v>
      </c>
      <c r="J209" s="3" t="s">
        <v>41</v>
      </c>
      <c r="K209" s="3" t="s">
        <v>891</v>
      </c>
      <c r="L209" s="3"/>
      <c r="M209" s="3">
        <v>1</v>
      </c>
      <c r="N209" s="3" t="s">
        <v>26</v>
      </c>
      <c r="O209" s="3">
        <v>4000</v>
      </c>
      <c r="P209" s="4">
        <v>42395</v>
      </c>
      <c r="Q209" s="3" t="s">
        <v>27</v>
      </c>
      <c r="R209" s="3" t="s">
        <v>43</v>
      </c>
    </row>
    <row r="210" spans="1:18" ht="13.5">
      <c r="A210" s="5">
        <v>204</v>
      </c>
      <c r="B210" s="5" t="str">
        <f>"201400159011"</f>
        <v>201400159011</v>
      </c>
      <c r="C210" s="5">
        <v>108966</v>
      </c>
      <c r="D210" s="5" t="s">
        <v>892</v>
      </c>
      <c r="E210" s="5">
        <v>20441191023</v>
      </c>
      <c r="F210" s="5" t="s">
        <v>893</v>
      </c>
      <c r="G210" s="5" t="s">
        <v>894</v>
      </c>
      <c r="H210" s="5" t="s">
        <v>54</v>
      </c>
      <c r="I210" s="5" t="s">
        <v>356</v>
      </c>
      <c r="J210" s="5" t="s">
        <v>895</v>
      </c>
      <c r="K210" s="5" t="s">
        <v>896</v>
      </c>
      <c r="L210" s="5"/>
      <c r="M210" s="5">
        <v>1</v>
      </c>
      <c r="N210" s="5" t="s">
        <v>26</v>
      </c>
      <c r="O210" s="5">
        <v>7000</v>
      </c>
      <c r="P210" s="6">
        <v>41978</v>
      </c>
      <c r="Q210" s="5" t="s">
        <v>27</v>
      </c>
      <c r="R210" s="5" t="s">
        <v>897</v>
      </c>
    </row>
    <row r="211" spans="1:18" ht="13.5">
      <c r="A211" s="3">
        <v>205</v>
      </c>
      <c r="B211" s="3" t="str">
        <f>"201900160095"</f>
        <v>201900160095</v>
      </c>
      <c r="C211" s="3">
        <v>109231</v>
      </c>
      <c r="D211" s="3" t="s">
        <v>898</v>
      </c>
      <c r="E211" s="3">
        <v>20167700277</v>
      </c>
      <c r="F211" s="3" t="s">
        <v>89</v>
      </c>
      <c r="G211" s="3" t="s">
        <v>899</v>
      </c>
      <c r="H211" s="3" t="s">
        <v>54</v>
      </c>
      <c r="I211" s="3" t="s">
        <v>55</v>
      </c>
      <c r="J211" s="3" t="s">
        <v>56</v>
      </c>
      <c r="K211" s="3" t="s">
        <v>900</v>
      </c>
      <c r="L211" s="3" t="s">
        <v>901</v>
      </c>
      <c r="M211" s="3">
        <v>1</v>
      </c>
      <c r="N211" s="3" t="s">
        <v>26</v>
      </c>
      <c r="O211" s="3">
        <v>10500</v>
      </c>
      <c r="P211" s="4">
        <v>43751</v>
      </c>
      <c r="Q211" s="3" t="s">
        <v>27</v>
      </c>
      <c r="R211" s="3" t="s">
        <v>902</v>
      </c>
    </row>
    <row r="212" spans="1:18" ht="13.5">
      <c r="A212" s="5">
        <v>206</v>
      </c>
      <c r="B212" s="5" t="str">
        <f>"201500087297"</f>
        <v>201500087297</v>
      </c>
      <c r="C212" s="5">
        <v>114406</v>
      </c>
      <c r="D212" s="5" t="s">
        <v>903</v>
      </c>
      <c r="E212" s="5">
        <v>20483851171</v>
      </c>
      <c r="F212" s="5" t="s">
        <v>583</v>
      </c>
      <c r="G212" s="5" t="s">
        <v>584</v>
      </c>
      <c r="H212" s="5" t="s">
        <v>54</v>
      </c>
      <c r="I212" s="5" t="s">
        <v>585</v>
      </c>
      <c r="J212" s="5" t="s">
        <v>585</v>
      </c>
      <c r="K212" s="5" t="s">
        <v>904</v>
      </c>
      <c r="L212" s="5" t="s">
        <v>905</v>
      </c>
      <c r="M212" s="5">
        <v>1</v>
      </c>
      <c r="N212" s="5" t="s">
        <v>26</v>
      </c>
      <c r="O212" s="5">
        <v>9500</v>
      </c>
      <c r="P212" s="6">
        <v>42202</v>
      </c>
      <c r="Q212" s="5" t="s">
        <v>27</v>
      </c>
      <c r="R212" s="5" t="s">
        <v>587</v>
      </c>
    </row>
    <row r="213" spans="1:18" ht="13.5">
      <c r="A213" s="3">
        <v>207</v>
      </c>
      <c r="B213" s="3" t="str">
        <f>"201300122257"</f>
        <v>201300122257</v>
      </c>
      <c r="C213" s="3">
        <v>88278</v>
      </c>
      <c r="D213" s="3" t="s">
        <v>906</v>
      </c>
      <c r="E213" s="3">
        <v>20525828655</v>
      </c>
      <c r="F213" s="3" t="s">
        <v>52</v>
      </c>
      <c r="G213" s="3" t="s">
        <v>907</v>
      </c>
      <c r="H213" s="3" t="s">
        <v>54</v>
      </c>
      <c r="I213" s="3" t="s">
        <v>55</v>
      </c>
      <c r="J213" s="3" t="s">
        <v>56</v>
      </c>
      <c r="K213" s="3" t="s">
        <v>908</v>
      </c>
      <c r="L213" s="3" t="s">
        <v>909</v>
      </c>
      <c r="M213" s="3">
        <v>1</v>
      </c>
      <c r="N213" s="3" t="s">
        <v>26</v>
      </c>
      <c r="O213" s="3">
        <v>9800</v>
      </c>
      <c r="P213" s="4">
        <v>41476</v>
      </c>
      <c r="Q213" s="3" t="s">
        <v>27</v>
      </c>
      <c r="R213" s="3" t="s">
        <v>59</v>
      </c>
    </row>
    <row r="214" spans="1:18" ht="13.5">
      <c r="A214" s="5">
        <v>208</v>
      </c>
      <c r="B214" s="5" t="str">
        <f>"201900152137"</f>
        <v>201900152137</v>
      </c>
      <c r="C214" s="5">
        <v>117102</v>
      </c>
      <c r="D214" s="5" t="s">
        <v>910</v>
      </c>
      <c r="E214" s="5">
        <v>20105499061</v>
      </c>
      <c r="F214" s="5" t="s">
        <v>911</v>
      </c>
      <c r="G214" s="5" t="s">
        <v>912</v>
      </c>
      <c r="H214" s="5" t="s">
        <v>54</v>
      </c>
      <c r="I214" s="5" t="s">
        <v>55</v>
      </c>
      <c r="J214" s="5" t="s">
        <v>56</v>
      </c>
      <c r="K214" s="5" t="s">
        <v>913</v>
      </c>
      <c r="L214" s="5"/>
      <c r="M214" s="5">
        <v>1</v>
      </c>
      <c r="N214" s="5" t="s">
        <v>26</v>
      </c>
      <c r="O214" s="5">
        <v>3200</v>
      </c>
      <c r="P214" s="6">
        <v>43732</v>
      </c>
      <c r="Q214" s="5" t="s">
        <v>27</v>
      </c>
      <c r="R214" s="5" t="s">
        <v>914</v>
      </c>
    </row>
    <row r="215" spans="1:18" ht="13.5">
      <c r="A215" s="3">
        <v>209</v>
      </c>
      <c r="B215" s="3" t="str">
        <f>"201500033905"</f>
        <v>201500033905</v>
      </c>
      <c r="C215" s="3">
        <v>114429</v>
      </c>
      <c r="D215" s="3" t="s">
        <v>915</v>
      </c>
      <c r="E215" s="3">
        <v>20483820705</v>
      </c>
      <c r="F215" s="3" t="s">
        <v>108</v>
      </c>
      <c r="G215" s="3" t="s">
        <v>109</v>
      </c>
      <c r="H215" s="3" t="s">
        <v>54</v>
      </c>
      <c r="I215" s="3" t="s">
        <v>55</v>
      </c>
      <c r="J215" s="3" t="s">
        <v>56</v>
      </c>
      <c r="K215" s="3" t="s">
        <v>916</v>
      </c>
      <c r="L215" s="3"/>
      <c r="M215" s="3">
        <v>1</v>
      </c>
      <c r="N215" s="3" t="s">
        <v>26</v>
      </c>
      <c r="O215" s="3">
        <v>4900</v>
      </c>
      <c r="P215" s="4">
        <v>42087</v>
      </c>
      <c r="Q215" s="3" t="s">
        <v>27</v>
      </c>
      <c r="R215" s="3" t="s">
        <v>111</v>
      </c>
    </row>
    <row r="216" spans="1:18" ht="13.5">
      <c r="A216" s="5">
        <v>210</v>
      </c>
      <c r="B216" s="5" t="str">
        <f>"201500057152"</f>
        <v>201500057152</v>
      </c>
      <c r="C216" s="5">
        <v>86647</v>
      </c>
      <c r="D216" s="5" t="s">
        <v>917</v>
      </c>
      <c r="E216" s="5">
        <v>20525663800</v>
      </c>
      <c r="F216" s="5" t="s">
        <v>918</v>
      </c>
      <c r="G216" s="5" t="s">
        <v>864</v>
      </c>
      <c r="H216" s="5" t="s">
        <v>54</v>
      </c>
      <c r="I216" s="5" t="s">
        <v>55</v>
      </c>
      <c r="J216" s="5" t="s">
        <v>56</v>
      </c>
      <c r="K216" s="5" t="s">
        <v>919</v>
      </c>
      <c r="L216" s="5" t="s">
        <v>920</v>
      </c>
      <c r="M216" s="5">
        <v>1</v>
      </c>
      <c r="N216" s="5" t="s">
        <v>26</v>
      </c>
      <c r="O216" s="5">
        <v>9000</v>
      </c>
      <c r="P216" s="6">
        <v>42135</v>
      </c>
      <c r="Q216" s="5" t="s">
        <v>27</v>
      </c>
      <c r="R216" s="5" t="s">
        <v>397</v>
      </c>
    </row>
    <row r="217" spans="1:18" ht="13.5">
      <c r="A217" s="3">
        <v>211</v>
      </c>
      <c r="B217" s="3" t="str">
        <f>"201700027844"</f>
        <v>201700027844</v>
      </c>
      <c r="C217" s="3">
        <v>126855</v>
      </c>
      <c r="D217" s="3" t="s">
        <v>921</v>
      </c>
      <c r="E217" s="3">
        <v>20554329706</v>
      </c>
      <c r="F217" s="3" t="s">
        <v>38</v>
      </c>
      <c r="G217" s="3" t="s">
        <v>39</v>
      </c>
      <c r="H217" s="3" t="s">
        <v>40</v>
      </c>
      <c r="I217" s="3" t="s">
        <v>41</v>
      </c>
      <c r="J217" s="3" t="s">
        <v>41</v>
      </c>
      <c r="K217" s="3" t="s">
        <v>922</v>
      </c>
      <c r="L217" s="3"/>
      <c r="M217" s="3">
        <v>2</v>
      </c>
      <c r="N217" s="3" t="s">
        <v>26</v>
      </c>
      <c r="O217" s="3">
        <v>3500</v>
      </c>
      <c r="P217" s="4">
        <v>42811</v>
      </c>
      <c r="Q217" s="3" t="s">
        <v>27</v>
      </c>
      <c r="R217" s="3" t="s">
        <v>602</v>
      </c>
    </row>
    <row r="218" spans="1:18" ht="13.5">
      <c r="A218" s="5">
        <v>212</v>
      </c>
      <c r="B218" s="5" t="str">
        <f>"201900152134"</f>
        <v>201900152134</v>
      </c>
      <c r="C218" s="5">
        <v>114852</v>
      </c>
      <c r="D218" s="5" t="s">
        <v>923</v>
      </c>
      <c r="E218" s="5">
        <v>20105499061</v>
      </c>
      <c r="F218" s="5" t="s">
        <v>911</v>
      </c>
      <c r="G218" s="5" t="s">
        <v>924</v>
      </c>
      <c r="H218" s="5" t="s">
        <v>54</v>
      </c>
      <c r="I218" s="5" t="s">
        <v>55</v>
      </c>
      <c r="J218" s="5" t="s">
        <v>56</v>
      </c>
      <c r="K218" s="5" t="s">
        <v>925</v>
      </c>
      <c r="L218" s="5"/>
      <c r="M218" s="5">
        <v>1</v>
      </c>
      <c r="N218" s="5" t="s">
        <v>26</v>
      </c>
      <c r="O218" s="5">
        <v>3000</v>
      </c>
      <c r="P218" s="6">
        <v>43732</v>
      </c>
      <c r="Q218" s="5" t="s">
        <v>27</v>
      </c>
      <c r="R218" s="5" t="s">
        <v>914</v>
      </c>
    </row>
    <row r="219" spans="1:18" ht="27.75">
      <c r="A219" s="3">
        <v>213</v>
      </c>
      <c r="B219" s="3" t="str">
        <f>"201300139187"</f>
        <v>201300139187</v>
      </c>
      <c r="C219" s="3">
        <v>90091</v>
      </c>
      <c r="D219" s="3" t="s">
        <v>926</v>
      </c>
      <c r="E219" s="3">
        <v>20484196665</v>
      </c>
      <c r="F219" s="3" t="s">
        <v>927</v>
      </c>
      <c r="G219" s="3" t="s">
        <v>928</v>
      </c>
      <c r="H219" s="3" t="s">
        <v>54</v>
      </c>
      <c r="I219" s="3" t="s">
        <v>585</v>
      </c>
      <c r="J219" s="3" t="s">
        <v>585</v>
      </c>
      <c r="K219" s="3" t="s">
        <v>929</v>
      </c>
      <c r="L219" s="3" t="s">
        <v>930</v>
      </c>
      <c r="M219" s="3">
        <v>1</v>
      </c>
      <c r="N219" s="3" t="s">
        <v>26</v>
      </c>
      <c r="O219" s="3">
        <v>10000</v>
      </c>
      <c r="P219" s="4">
        <v>41513</v>
      </c>
      <c r="Q219" s="3" t="s">
        <v>27</v>
      </c>
      <c r="R219" s="3" t="s">
        <v>931</v>
      </c>
    </row>
    <row r="220" spans="1:18" ht="27.75">
      <c r="A220" s="5">
        <v>214</v>
      </c>
      <c r="B220" s="5" t="str">
        <f>"201300127993"</f>
        <v>201300127993</v>
      </c>
      <c r="C220" s="5">
        <v>102998</v>
      </c>
      <c r="D220" s="5" t="s">
        <v>932</v>
      </c>
      <c r="E220" s="5">
        <v>20525580009</v>
      </c>
      <c r="F220" s="5" t="s">
        <v>933</v>
      </c>
      <c r="G220" s="5" t="s">
        <v>934</v>
      </c>
      <c r="H220" s="5" t="s">
        <v>54</v>
      </c>
      <c r="I220" s="5" t="s">
        <v>54</v>
      </c>
      <c r="J220" s="5" t="s">
        <v>54</v>
      </c>
      <c r="K220" s="5" t="s">
        <v>935</v>
      </c>
      <c r="L220" s="5" t="s">
        <v>936</v>
      </c>
      <c r="M220" s="5">
        <v>1</v>
      </c>
      <c r="N220" s="5" t="s">
        <v>26</v>
      </c>
      <c r="O220" s="5">
        <v>9500</v>
      </c>
      <c r="P220" s="6">
        <v>41493</v>
      </c>
      <c r="Q220" s="5" t="s">
        <v>27</v>
      </c>
      <c r="R220" s="5" t="s">
        <v>937</v>
      </c>
    </row>
    <row r="221" spans="1:18" ht="13.5">
      <c r="A221" s="3">
        <v>215</v>
      </c>
      <c r="B221" s="3" t="str">
        <f>"201300153854"</f>
        <v>201300153854</v>
      </c>
      <c r="C221" s="3">
        <v>105131</v>
      </c>
      <c r="D221" s="3" t="s">
        <v>938</v>
      </c>
      <c r="E221" s="3">
        <v>20276283970</v>
      </c>
      <c r="F221" s="3" t="s">
        <v>756</v>
      </c>
      <c r="G221" s="3" t="s">
        <v>939</v>
      </c>
      <c r="H221" s="3" t="s">
        <v>54</v>
      </c>
      <c r="I221" s="3" t="s">
        <v>54</v>
      </c>
      <c r="J221" s="3" t="s">
        <v>54</v>
      </c>
      <c r="K221" s="3" t="s">
        <v>940</v>
      </c>
      <c r="L221" s="3" t="s">
        <v>941</v>
      </c>
      <c r="M221" s="3">
        <v>1</v>
      </c>
      <c r="N221" s="3" t="s">
        <v>26</v>
      </c>
      <c r="O221" s="3">
        <v>9400</v>
      </c>
      <c r="P221" s="4">
        <v>41545</v>
      </c>
      <c r="Q221" s="3" t="s">
        <v>27</v>
      </c>
      <c r="R221" s="3" t="s">
        <v>861</v>
      </c>
    </row>
    <row r="222" spans="1:18" ht="13.5">
      <c r="A222" s="5">
        <v>216</v>
      </c>
      <c r="B222" s="5" t="str">
        <f>"201500168084"</f>
        <v>201500168084</v>
      </c>
      <c r="C222" s="5">
        <v>119026</v>
      </c>
      <c r="D222" s="5" t="s">
        <v>942</v>
      </c>
      <c r="E222" s="5">
        <v>20377892918</v>
      </c>
      <c r="F222" s="5" t="s">
        <v>943</v>
      </c>
      <c r="G222" s="5" t="s">
        <v>944</v>
      </c>
      <c r="H222" s="5" t="s">
        <v>40</v>
      </c>
      <c r="I222" s="5" t="s">
        <v>41</v>
      </c>
      <c r="J222" s="5" t="s">
        <v>41</v>
      </c>
      <c r="K222" s="5" t="s">
        <v>945</v>
      </c>
      <c r="L222" s="5"/>
      <c r="M222" s="5">
        <v>1</v>
      </c>
      <c r="N222" s="5" t="s">
        <v>26</v>
      </c>
      <c r="O222" s="5">
        <v>5000</v>
      </c>
      <c r="P222" s="6">
        <v>42357</v>
      </c>
      <c r="Q222" s="5" t="s">
        <v>27</v>
      </c>
      <c r="R222" s="5" t="s">
        <v>946</v>
      </c>
    </row>
    <row r="223" spans="1:18" ht="27.75">
      <c r="A223" s="3">
        <v>217</v>
      </c>
      <c r="B223" s="3" t="str">
        <f>"201400044468"</f>
        <v>201400044468</v>
      </c>
      <c r="C223" s="3">
        <v>108334</v>
      </c>
      <c r="D223" s="3" t="s">
        <v>947</v>
      </c>
      <c r="E223" s="3">
        <v>20161354377</v>
      </c>
      <c r="F223" s="3" t="s">
        <v>313</v>
      </c>
      <c r="G223" s="3" t="s">
        <v>318</v>
      </c>
      <c r="H223" s="3" t="s">
        <v>54</v>
      </c>
      <c r="I223" s="3" t="s">
        <v>55</v>
      </c>
      <c r="J223" s="3" t="s">
        <v>63</v>
      </c>
      <c r="K223" s="3" t="s">
        <v>948</v>
      </c>
      <c r="L223" s="3" t="s">
        <v>320</v>
      </c>
      <c r="M223" s="3">
        <v>1</v>
      </c>
      <c r="N223" s="3" t="s">
        <v>26</v>
      </c>
      <c r="O223" s="3">
        <v>9400</v>
      </c>
      <c r="P223" s="4">
        <v>41743</v>
      </c>
      <c r="Q223" s="3" t="s">
        <v>27</v>
      </c>
      <c r="R223" s="3" t="s">
        <v>187</v>
      </c>
    </row>
    <row r="224" spans="1:18" ht="27.75">
      <c r="A224" s="5">
        <v>218</v>
      </c>
      <c r="B224" s="5" t="str">
        <f>"201900146994"</f>
        <v>201900146994</v>
      </c>
      <c r="C224" s="5">
        <v>146458</v>
      </c>
      <c r="D224" s="5" t="s">
        <v>949</v>
      </c>
      <c r="E224" s="5">
        <v>20603630344</v>
      </c>
      <c r="F224" s="5" t="s">
        <v>950</v>
      </c>
      <c r="G224" s="5" t="s">
        <v>951</v>
      </c>
      <c r="H224" s="5" t="s">
        <v>54</v>
      </c>
      <c r="I224" s="5" t="s">
        <v>55</v>
      </c>
      <c r="J224" s="5" t="s">
        <v>56</v>
      </c>
      <c r="K224" s="5" t="s">
        <v>952</v>
      </c>
      <c r="L224" s="5"/>
      <c r="M224" s="5">
        <v>1</v>
      </c>
      <c r="N224" s="5" t="s">
        <v>26</v>
      </c>
      <c r="O224" s="5">
        <v>4000</v>
      </c>
      <c r="P224" s="6">
        <v>43724</v>
      </c>
      <c r="Q224" s="5" t="s">
        <v>27</v>
      </c>
      <c r="R224" s="5" t="s">
        <v>953</v>
      </c>
    </row>
    <row r="225" spans="1:18" ht="13.5">
      <c r="A225" s="3">
        <v>219</v>
      </c>
      <c r="B225" s="3" t="str">
        <f>"201900092387"</f>
        <v>201900092387</v>
      </c>
      <c r="C225" s="3">
        <v>94524</v>
      </c>
      <c r="D225" s="3" t="s">
        <v>954</v>
      </c>
      <c r="E225" s="3">
        <v>20600713257</v>
      </c>
      <c r="F225" s="3" t="s">
        <v>955</v>
      </c>
      <c r="G225" s="3" t="s">
        <v>956</v>
      </c>
      <c r="H225" s="3" t="s">
        <v>162</v>
      </c>
      <c r="I225" s="3" t="s">
        <v>162</v>
      </c>
      <c r="J225" s="3" t="s">
        <v>162</v>
      </c>
      <c r="K225" s="3" t="s">
        <v>957</v>
      </c>
      <c r="L225" s="3" t="s">
        <v>958</v>
      </c>
      <c r="M225" s="3">
        <v>1</v>
      </c>
      <c r="N225" s="3" t="s">
        <v>26</v>
      </c>
      <c r="O225" s="3">
        <v>10300</v>
      </c>
      <c r="P225" s="4">
        <v>43625</v>
      </c>
      <c r="Q225" s="3" t="s">
        <v>27</v>
      </c>
      <c r="R225" s="3" t="s">
        <v>959</v>
      </c>
    </row>
    <row r="226" spans="1:18" ht="13.5">
      <c r="A226" s="5">
        <v>220</v>
      </c>
      <c r="B226" s="5" t="str">
        <f>"201700023647"</f>
        <v>201700023647</v>
      </c>
      <c r="C226" s="5">
        <v>120890</v>
      </c>
      <c r="D226" s="5" t="s">
        <v>960</v>
      </c>
      <c r="E226" s="5">
        <v>20543194442</v>
      </c>
      <c r="F226" s="5" t="s">
        <v>961</v>
      </c>
      <c r="G226" s="5" t="s">
        <v>962</v>
      </c>
      <c r="H226" s="5" t="s">
        <v>40</v>
      </c>
      <c r="I226" s="5" t="s">
        <v>41</v>
      </c>
      <c r="J226" s="5" t="s">
        <v>41</v>
      </c>
      <c r="K226" s="5" t="s">
        <v>963</v>
      </c>
      <c r="L226" s="5" t="s">
        <v>964</v>
      </c>
      <c r="M226" s="5">
        <v>1</v>
      </c>
      <c r="N226" s="5" t="s">
        <v>26</v>
      </c>
      <c r="O226" s="5">
        <v>9000</v>
      </c>
      <c r="P226" s="6">
        <v>42780</v>
      </c>
      <c r="Q226" s="5" t="s">
        <v>27</v>
      </c>
      <c r="R226" s="5" t="s">
        <v>965</v>
      </c>
    </row>
    <row r="227" spans="1:18" ht="13.5">
      <c r="A227" s="3">
        <v>221</v>
      </c>
      <c r="B227" s="3" t="str">
        <f>"201800045414"</f>
        <v>201800045414</v>
      </c>
      <c r="C227" s="3">
        <v>135129</v>
      </c>
      <c r="D227" s="3" t="s">
        <v>966</v>
      </c>
      <c r="E227" s="3">
        <v>20571288959</v>
      </c>
      <c r="F227" s="3" t="s">
        <v>752</v>
      </c>
      <c r="G227" s="3" t="s">
        <v>967</v>
      </c>
      <c r="H227" s="3" t="s">
        <v>54</v>
      </c>
      <c r="I227" s="3" t="s">
        <v>55</v>
      </c>
      <c r="J227" s="3" t="s">
        <v>56</v>
      </c>
      <c r="K227" s="3" t="s">
        <v>968</v>
      </c>
      <c r="L227" s="3"/>
      <c r="M227" s="3">
        <v>2</v>
      </c>
      <c r="N227" s="3" t="s">
        <v>26</v>
      </c>
      <c r="O227" s="3">
        <v>3400</v>
      </c>
      <c r="P227" s="4">
        <v>43186</v>
      </c>
      <c r="Q227" s="3" t="s">
        <v>27</v>
      </c>
      <c r="R227" s="3" t="s">
        <v>969</v>
      </c>
    </row>
    <row r="228" spans="1:18" ht="13.5">
      <c r="A228" s="5">
        <v>222</v>
      </c>
      <c r="B228" s="5" t="str">
        <f>"201400031351"</f>
        <v>201400031351</v>
      </c>
      <c r="C228" s="5">
        <v>108401</v>
      </c>
      <c r="D228" s="5" t="s">
        <v>970</v>
      </c>
      <c r="E228" s="5">
        <v>20525663800</v>
      </c>
      <c r="F228" s="5" t="s">
        <v>307</v>
      </c>
      <c r="G228" s="5" t="s">
        <v>308</v>
      </c>
      <c r="H228" s="5" t="s">
        <v>54</v>
      </c>
      <c r="I228" s="5" t="s">
        <v>55</v>
      </c>
      <c r="J228" s="5" t="s">
        <v>56</v>
      </c>
      <c r="K228" s="5" t="s">
        <v>971</v>
      </c>
      <c r="L228" s="5" t="s">
        <v>543</v>
      </c>
      <c r="M228" s="5">
        <v>1</v>
      </c>
      <c r="N228" s="5" t="s">
        <v>26</v>
      </c>
      <c r="O228" s="5">
        <v>12000</v>
      </c>
      <c r="P228" s="6">
        <v>41710</v>
      </c>
      <c r="Q228" s="5" t="s">
        <v>27</v>
      </c>
      <c r="R228" s="5" t="s">
        <v>397</v>
      </c>
    </row>
    <row r="229" spans="1:18" ht="13.5">
      <c r="A229" s="3">
        <v>223</v>
      </c>
      <c r="B229" s="3" t="str">
        <f>"201600098006"</f>
        <v>201600098006</v>
      </c>
      <c r="C229" s="3">
        <v>122512</v>
      </c>
      <c r="D229" s="3" t="s">
        <v>972</v>
      </c>
      <c r="E229" s="3">
        <v>20554329706</v>
      </c>
      <c r="F229" s="3" t="s">
        <v>38</v>
      </c>
      <c r="G229" s="3" t="s">
        <v>227</v>
      </c>
      <c r="H229" s="3" t="s">
        <v>40</v>
      </c>
      <c r="I229" s="3" t="s">
        <v>41</v>
      </c>
      <c r="J229" s="3" t="s">
        <v>41</v>
      </c>
      <c r="K229" s="3" t="s">
        <v>973</v>
      </c>
      <c r="L229" s="3"/>
      <c r="M229" s="3">
        <v>2</v>
      </c>
      <c r="N229" s="3" t="s">
        <v>26</v>
      </c>
      <c r="O229" s="3">
        <v>3000</v>
      </c>
      <c r="P229" s="4">
        <v>42566</v>
      </c>
      <c r="Q229" s="3" t="s">
        <v>27</v>
      </c>
      <c r="R229" s="3" t="s">
        <v>43</v>
      </c>
    </row>
    <row r="230" spans="1:18" ht="13.5">
      <c r="A230" s="5">
        <v>224</v>
      </c>
      <c r="B230" s="5" t="str">
        <f>"201300184858"</f>
        <v>201300184858</v>
      </c>
      <c r="C230" s="5">
        <v>95392</v>
      </c>
      <c r="D230" s="5" t="s">
        <v>974</v>
      </c>
      <c r="E230" s="5">
        <v>20525716342</v>
      </c>
      <c r="F230" s="5" t="s">
        <v>68</v>
      </c>
      <c r="G230" s="5" t="s">
        <v>975</v>
      </c>
      <c r="H230" s="5" t="s">
        <v>54</v>
      </c>
      <c r="I230" s="5" t="s">
        <v>54</v>
      </c>
      <c r="J230" s="5" t="s">
        <v>54</v>
      </c>
      <c r="K230" s="5" t="s">
        <v>976</v>
      </c>
      <c r="L230" s="5" t="s">
        <v>977</v>
      </c>
      <c r="M230" s="5">
        <v>1</v>
      </c>
      <c r="N230" s="5" t="s">
        <v>26</v>
      </c>
      <c r="O230" s="5">
        <v>12000</v>
      </c>
      <c r="P230" s="6">
        <v>41609</v>
      </c>
      <c r="Q230" s="5" t="s">
        <v>27</v>
      </c>
      <c r="R230" s="5" t="s">
        <v>978</v>
      </c>
    </row>
    <row r="231" spans="1:18" ht="13.5">
      <c r="A231" s="3">
        <v>225</v>
      </c>
      <c r="B231" s="3" t="str">
        <f>"201900085811"</f>
        <v>201900085811</v>
      </c>
      <c r="C231" s="3">
        <v>97155</v>
      </c>
      <c r="D231" s="3" t="s">
        <v>979</v>
      </c>
      <c r="E231" s="3">
        <v>10409117525</v>
      </c>
      <c r="F231" s="3" t="s">
        <v>117</v>
      </c>
      <c r="G231" s="3" t="s">
        <v>980</v>
      </c>
      <c r="H231" s="3" t="s">
        <v>22</v>
      </c>
      <c r="I231" s="3" t="s">
        <v>22</v>
      </c>
      <c r="J231" s="3" t="s">
        <v>47</v>
      </c>
      <c r="K231" s="3" t="s">
        <v>981</v>
      </c>
      <c r="L231" s="3" t="s">
        <v>982</v>
      </c>
      <c r="M231" s="3">
        <v>1</v>
      </c>
      <c r="N231" s="3" t="s">
        <v>26</v>
      </c>
      <c r="O231" s="3">
        <v>9000</v>
      </c>
      <c r="P231" s="4">
        <v>43616</v>
      </c>
      <c r="Q231" s="3" t="s">
        <v>27</v>
      </c>
      <c r="R231" s="3" t="s">
        <v>117</v>
      </c>
    </row>
    <row r="232" spans="1:18" ht="13.5">
      <c r="A232" s="5">
        <v>226</v>
      </c>
      <c r="B232" s="5" t="str">
        <f>"201500068419"</f>
        <v>201500068419</v>
      </c>
      <c r="C232" s="5">
        <v>91658</v>
      </c>
      <c r="D232" s="5" t="s">
        <v>983</v>
      </c>
      <c r="E232" s="5">
        <v>20508420618</v>
      </c>
      <c r="F232" s="5" t="s">
        <v>984</v>
      </c>
      <c r="G232" s="5" t="s">
        <v>985</v>
      </c>
      <c r="H232" s="5" t="s">
        <v>40</v>
      </c>
      <c r="I232" s="5" t="s">
        <v>41</v>
      </c>
      <c r="J232" s="5" t="s">
        <v>41</v>
      </c>
      <c r="K232" s="5" t="s">
        <v>986</v>
      </c>
      <c r="L232" s="5" t="s">
        <v>987</v>
      </c>
      <c r="M232" s="5">
        <v>1</v>
      </c>
      <c r="N232" s="5" t="s">
        <v>26</v>
      </c>
      <c r="O232" s="5">
        <v>9000</v>
      </c>
      <c r="P232" s="6">
        <v>42156</v>
      </c>
      <c r="Q232" s="5" t="s">
        <v>27</v>
      </c>
      <c r="R232" s="5" t="s">
        <v>988</v>
      </c>
    </row>
    <row r="233" spans="1:18" ht="13.5">
      <c r="A233" s="3">
        <v>227</v>
      </c>
      <c r="B233" s="3" t="str">
        <f>"201900162222"</f>
        <v>201900162222</v>
      </c>
      <c r="C233" s="3">
        <v>86596</v>
      </c>
      <c r="D233" s="3" t="s">
        <v>989</v>
      </c>
      <c r="E233" s="3">
        <v>20508242680</v>
      </c>
      <c r="F233" s="3" t="s">
        <v>990</v>
      </c>
      <c r="G233" s="3" t="s">
        <v>991</v>
      </c>
      <c r="H233" s="3" t="s">
        <v>40</v>
      </c>
      <c r="I233" s="3" t="s">
        <v>41</v>
      </c>
      <c r="J233" s="3" t="s">
        <v>41</v>
      </c>
      <c r="K233" s="3" t="s">
        <v>992</v>
      </c>
      <c r="L233" s="3" t="s">
        <v>993</v>
      </c>
      <c r="M233" s="3">
        <v>1</v>
      </c>
      <c r="N233" s="3" t="s">
        <v>26</v>
      </c>
      <c r="O233" s="3">
        <v>9000</v>
      </c>
      <c r="P233" s="4">
        <v>43747</v>
      </c>
      <c r="Q233" s="3" t="s">
        <v>27</v>
      </c>
      <c r="R233" s="3" t="s">
        <v>994</v>
      </c>
    </row>
    <row r="234" spans="1:18" ht="27.75">
      <c r="A234" s="5">
        <v>228</v>
      </c>
      <c r="B234" s="5" t="str">
        <f>"201800196280"</f>
        <v>201800196280</v>
      </c>
      <c r="C234" s="5">
        <v>115139</v>
      </c>
      <c r="D234" s="5" t="s">
        <v>995</v>
      </c>
      <c r="E234" s="5">
        <v>20393524864</v>
      </c>
      <c r="F234" s="5" t="s">
        <v>131</v>
      </c>
      <c r="G234" s="5" t="s">
        <v>132</v>
      </c>
      <c r="H234" s="5" t="s">
        <v>133</v>
      </c>
      <c r="I234" s="5" t="s">
        <v>134</v>
      </c>
      <c r="J234" s="5" t="s">
        <v>134</v>
      </c>
      <c r="K234" s="5" t="s">
        <v>996</v>
      </c>
      <c r="L234" s="5" t="s">
        <v>997</v>
      </c>
      <c r="M234" s="5">
        <v>1</v>
      </c>
      <c r="N234" s="5" t="s">
        <v>26</v>
      </c>
      <c r="O234" s="5">
        <v>9000</v>
      </c>
      <c r="P234" s="6">
        <v>43438</v>
      </c>
      <c r="Q234" s="5" t="s">
        <v>27</v>
      </c>
      <c r="R234" s="5" t="s">
        <v>137</v>
      </c>
    </row>
    <row r="235" spans="1:18" ht="13.5">
      <c r="A235" s="3">
        <v>229</v>
      </c>
      <c r="B235" s="3" t="str">
        <f>"201900183532"</f>
        <v>201900183532</v>
      </c>
      <c r="C235" s="3">
        <v>147645</v>
      </c>
      <c r="D235" s="3" t="s">
        <v>998</v>
      </c>
      <c r="E235" s="3">
        <v>20167700277</v>
      </c>
      <c r="F235" s="3" t="s">
        <v>89</v>
      </c>
      <c r="G235" s="3" t="s">
        <v>899</v>
      </c>
      <c r="H235" s="3" t="s">
        <v>54</v>
      </c>
      <c r="I235" s="3" t="s">
        <v>55</v>
      </c>
      <c r="J235" s="3" t="s">
        <v>56</v>
      </c>
      <c r="K235" s="3" t="s">
        <v>999</v>
      </c>
      <c r="L235" s="3" t="s">
        <v>1000</v>
      </c>
      <c r="M235" s="3">
        <v>1</v>
      </c>
      <c r="N235" s="3" t="s">
        <v>26</v>
      </c>
      <c r="O235" s="3">
        <v>12000</v>
      </c>
      <c r="P235" s="4">
        <v>43777</v>
      </c>
      <c r="Q235" s="3" t="s">
        <v>27</v>
      </c>
      <c r="R235" s="3" t="s">
        <v>902</v>
      </c>
    </row>
    <row r="236" spans="1:18" ht="13.5">
      <c r="A236" s="5">
        <v>230</v>
      </c>
      <c r="B236" s="5" t="str">
        <f>"201600184903"</f>
        <v>201600184903</v>
      </c>
      <c r="C236" s="5">
        <v>125511</v>
      </c>
      <c r="D236" s="5" t="s">
        <v>1001</v>
      </c>
      <c r="E236" s="5">
        <v>20481925640</v>
      </c>
      <c r="F236" s="5" t="s">
        <v>142</v>
      </c>
      <c r="G236" s="5" t="s">
        <v>1002</v>
      </c>
      <c r="H236" s="5" t="s">
        <v>54</v>
      </c>
      <c r="I236" s="5" t="s">
        <v>55</v>
      </c>
      <c r="J236" s="5" t="s">
        <v>56</v>
      </c>
      <c r="K236" s="5" t="s">
        <v>1003</v>
      </c>
      <c r="L236" s="5"/>
      <c r="M236" s="5">
        <v>2</v>
      </c>
      <c r="N236" s="5" t="s">
        <v>26</v>
      </c>
      <c r="O236" s="5">
        <v>4200</v>
      </c>
      <c r="P236" s="6">
        <v>42725</v>
      </c>
      <c r="Q236" s="5" t="s">
        <v>27</v>
      </c>
      <c r="R236" s="5" t="s">
        <v>1004</v>
      </c>
    </row>
    <row r="237" spans="1:18" ht="13.5">
      <c r="A237" s="3">
        <v>231</v>
      </c>
      <c r="B237" s="3" t="str">
        <f>"201700124814"</f>
        <v>201700124814</v>
      </c>
      <c r="C237" s="3">
        <v>106824</v>
      </c>
      <c r="D237" s="3" t="s">
        <v>1005</v>
      </c>
      <c r="E237" s="3">
        <v>20167700277</v>
      </c>
      <c r="F237" s="3" t="s">
        <v>89</v>
      </c>
      <c r="G237" s="3" t="s">
        <v>1006</v>
      </c>
      <c r="H237" s="3" t="s">
        <v>54</v>
      </c>
      <c r="I237" s="3" t="s">
        <v>55</v>
      </c>
      <c r="J237" s="3" t="s">
        <v>56</v>
      </c>
      <c r="K237" s="3" t="s">
        <v>1007</v>
      </c>
      <c r="L237" s="3" t="s">
        <v>1008</v>
      </c>
      <c r="M237" s="3">
        <v>1</v>
      </c>
      <c r="N237" s="3" t="s">
        <v>26</v>
      </c>
      <c r="O237" s="3">
        <v>10500</v>
      </c>
      <c r="P237" s="4">
        <v>42958</v>
      </c>
      <c r="Q237" s="3" t="s">
        <v>27</v>
      </c>
      <c r="R237" s="3" t="s">
        <v>92</v>
      </c>
    </row>
    <row r="238" spans="1:18" ht="13.5">
      <c r="A238" s="5">
        <v>232</v>
      </c>
      <c r="B238" s="5" t="str">
        <f>"201300098643"</f>
        <v>201300098643</v>
      </c>
      <c r="C238" s="5">
        <v>103287</v>
      </c>
      <c r="D238" s="5" t="s">
        <v>1009</v>
      </c>
      <c r="E238" s="5">
        <v>20526404239</v>
      </c>
      <c r="F238" s="5" t="s">
        <v>1010</v>
      </c>
      <c r="G238" s="5" t="s">
        <v>1011</v>
      </c>
      <c r="H238" s="5" t="s">
        <v>54</v>
      </c>
      <c r="I238" s="5" t="s">
        <v>54</v>
      </c>
      <c r="J238" s="5" t="s">
        <v>54</v>
      </c>
      <c r="K238" s="5" t="s">
        <v>1012</v>
      </c>
      <c r="L238" s="5" t="s">
        <v>1013</v>
      </c>
      <c r="M238" s="5">
        <v>1</v>
      </c>
      <c r="N238" s="5" t="s">
        <v>26</v>
      </c>
      <c r="O238" s="5">
        <v>9000</v>
      </c>
      <c r="P238" s="6">
        <v>41424</v>
      </c>
      <c r="Q238" s="5" t="s">
        <v>27</v>
      </c>
      <c r="R238" s="5" t="s">
        <v>1014</v>
      </c>
    </row>
    <row r="239" spans="1:18" ht="13.5">
      <c r="A239" s="3">
        <v>233</v>
      </c>
      <c r="B239" s="3" t="str">
        <f>"201700093491"</f>
        <v>201700093491</v>
      </c>
      <c r="C239" s="3">
        <v>128691</v>
      </c>
      <c r="D239" s="3" t="s">
        <v>1015</v>
      </c>
      <c r="E239" s="3">
        <v>20390386924</v>
      </c>
      <c r="F239" s="3" t="s">
        <v>198</v>
      </c>
      <c r="G239" s="3" t="s">
        <v>199</v>
      </c>
      <c r="H239" s="3" t="s">
        <v>22</v>
      </c>
      <c r="I239" s="3" t="s">
        <v>22</v>
      </c>
      <c r="J239" s="3" t="s">
        <v>23</v>
      </c>
      <c r="K239" s="3" t="s">
        <v>1016</v>
      </c>
      <c r="L239" s="3" t="s">
        <v>1017</v>
      </c>
      <c r="M239" s="3">
        <v>1</v>
      </c>
      <c r="N239" s="3" t="s">
        <v>26</v>
      </c>
      <c r="O239" s="3">
        <v>11000</v>
      </c>
      <c r="P239" s="4">
        <v>42901</v>
      </c>
      <c r="Q239" s="3" t="s">
        <v>27</v>
      </c>
      <c r="R239" s="3" t="s">
        <v>202</v>
      </c>
    </row>
    <row r="240" spans="1:18" ht="13.5">
      <c r="A240" s="5">
        <v>234</v>
      </c>
      <c r="B240" s="5" t="str">
        <f>"201600170755"</f>
        <v>201600170755</v>
      </c>
      <c r="C240" s="5">
        <v>125107</v>
      </c>
      <c r="D240" s="5" t="s">
        <v>1018</v>
      </c>
      <c r="E240" s="5">
        <v>20461575596</v>
      </c>
      <c r="F240" s="5" t="s">
        <v>1019</v>
      </c>
      <c r="G240" s="5" t="s">
        <v>1020</v>
      </c>
      <c r="H240" s="5" t="s">
        <v>40</v>
      </c>
      <c r="I240" s="5" t="s">
        <v>41</v>
      </c>
      <c r="J240" s="5" t="s">
        <v>41</v>
      </c>
      <c r="K240" s="5" t="s">
        <v>1021</v>
      </c>
      <c r="L240" s="5" t="s">
        <v>1022</v>
      </c>
      <c r="M240" s="5">
        <v>1</v>
      </c>
      <c r="N240" s="5" t="s">
        <v>26</v>
      </c>
      <c r="O240" s="5">
        <v>9000</v>
      </c>
      <c r="P240" s="6">
        <v>42694</v>
      </c>
      <c r="Q240" s="5" t="s">
        <v>27</v>
      </c>
      <c r="R240" s="5" t="s">
        <v>1023</v>
      </c>
    </row>
    <row r="241" spans="1:18" ht="13.5">
      <c r="A241" s="3">
        <v>235</v>
      </c>
      <c r="B241" s="3" t="str">
        <f>"202000023014"</f>
        <v>202000023014</v>
      </c>
      <c r="C241" s="3">
        <v>149166</v>
      </c>
      <c r="D241" s="3" t="s">
        <v>1024</v>
      </c>
      <c r="E241" s="3">
        <v>20495996418</v>
      </c>
      <c r="F241" s="3" t="s">
        <v>762</v>
      </c>
      <c r="G241" s="3" t="s">
        <v>1025</v>
      </c>
      <c r="H241" s="3" t="s">
        <v>764</v>
      </c>
      <c r="I241" s="3" t="s">
        <v>764</v>
      </c>
      <c r="J241" s="3" t="s">
        <v>764</v>
      </c>
      <c r="K241" s="3" t="s">
        <v>1026</v>
      </c>
      <c r="L241" s="3" t="s">
        <v>766</v>
      </c>
      <c r="M241" s="3">
        <v>1</v>
      </c>
      <c r="N241" s="3" t="s">
        <v>26</v>
      </c>
      <c r="O241" s="3">
        <v>9000</v>
      </c>
      <c r="P241" s="4">
        <v>43880</v>
      </c>
      <c r="Q241" s="3" t="s">
        <v>27</v>
      </c>
      <c r="R241" s="3" t="s">
        <v>767</v>
      </c>
    </row>
    <row r="242" spans="1:18" ht="13.5">
      <c r="A242" s="5">
        <v>236</v>
      </c>
      <c r="B242" s="5" t="str">
        <f>"201400068539"</f>
        <v>201400068539</v>
      </c>
      <c r="C242" s="5">
        <v>109738</v>
      </c>
      <c r="D242" s="5" t="s">
        <v>1027</v>
      </c>
      <c r="E242" s="5">
        <v>10238974335</v>
      </c>
      <c r="F242" s="5" t="s">
        <v>539</v>
      </c>
      <c r="G242" s="5" t="s">
        <v>1028</v>
      </c>
      <c r="H242" s="5" t="s">
        <v>54</v>
      </c>
      <c r="I242" s="5" t="s">
        <v>55</v>
      </c>
      <c r="J242" s="5" t="s">
        <v>275</v>
      </c>
      <c r="K242" s="5" t="s">
        <v>1029</v>
      </c>
      <c r="L242" s="5"/>
      <c r="M242" s="5">
        <v>2</v>
      </c>
      <c r="N242" s="5" t="s">
        <v>26</v>
      </c>
      <c r="O242" s="5">
        <v>3400</v>
      </c>
      <c r="P242" s="6">
        <v>41788</v>
      </c>
      <c r="Q242" s="5" t="s">
        <v>27</v>
      </c>
      <c r="R242" s="5" t="s">
        <v>539</v>
      </c>
    </row>
    <row r="243" spans="1:18" ht="13.5">
      <c r="A243" s="3">
        <v>237</v>
      </c>
      <c r="B243" s="3" t="str">
        <f>"201300052651"</f>
        <v>201300052651</v>
      </c>
      <c r="C243" s="3">
        <v>94866</v>
      </c>
      <c r="D243" s="3" t="s">
        <v>1030</v>
      </c>
      <c r="E243" s="3">
        <v>20525663800</v>
      </c>
      <c r="F243" s="3" t="s">
        <v>1031</v>
      </c>
      <c r="G243" s="3" t="s">
        <v>1032</v>
      </c>
      <c r="H243" s="3" t="s">
        <v>54</v>
      </c>
      <c r="I243" s="3" t="s">
        <v>55</v>
      </c>
      <c r="J243" s="3" t="s">
        <v>56</v>
      </c>
      <c r="K243" s="3" t="s">
        <v>1033</v>
      </c>
      <c r="L243" s="3" t="s">
        <v>1034</v>
      </c>
      <c r="M243" s="3">
        <v>1</v>
      </c>
      <c r="N243" s="3" t="s">
        <v>26</v>
      </c>
      <c r="O243" s="3">
        <v>9000</v>
      </c>
      <c r="P243" s="4">
        <v>41352</v>
      </c>
      <c r="Q243" s="3" t="s">
        <v>27</v>
      </c>
      <c r="R243" s="3" t="s">
        <v>397</v>
      </c>
    </row>
    <row r="244" spans="1:18" ht="13.5">
      <c r="A244" s="5">
        <v>238</v>
      </c>
      <c r="B244" s="5" t="str">
        <f>"201400166763"</f>
        <v>201400166763</v>
      </c>
      <c r="C244" s="5">
        <v>101252</v>
      </c>
      <c r="D244" s="5" t="s">
        <v>1035</v>
      </c>
      <c r="E244" s="5">
        <v>20525663800</v>
      </c>
      <c r="F244" s="5" t="s">
        <v>918</v>
      </c>
      <c r="G244" s="5" t="s">
        <v>1036</v>
      </c>
      <c r="H244" s="5" t="s">
        <v>54</v>
      </c>
      <c r="I244" s="5" t="s">
        <v>55</v>
      </c>
      <c r="J244" s="5" t="s">
        <v>56</v>
      </c>
      <c r="K244" s="5" t="s">
        <v>1037</v>
      </c>
      <c r="L244" s="5" t="s">
        <v>1038</v>
      </c>
      <c r="M244" s="5">
        <v>1</v>
      </c>
      <c r="N244" s="5" t="s">
        <v>26</v>
      </c>
      <c r="O244" s="5">
        <v>10500</v>
      </c>
      <c r="P244" s="6">
        <v>42003</v>
      </c>
      <c r="Q244" s="5" t="s">
        <v>27</v>
      </c>
      <c r="R244" s="5" t="s">
        <v>397</v>
      </c>
    </row>
    <row r="245" spans="1:18" ht="27.75">
      <c r="A245" s="3">
        <v>239</v>
      </c>
      <c r="B245" s="3" t="str">
        <f>"201600056366"</f>
        <v>201600056366</v>
      </c>
      <c r="C245" s="3">
        <v>105445</v>
      </c>
      <c r="D245" s="3" t="s">
        <v>1039</v>
      </c>
      <c r="E245" s="3">
        <v>20525716342</v>
      </c>
      <c r="F245" s="3" t="s">
        <v>68</v>
      </c>
      <c r="G245" s="3" t="s">
        <v>1040</v>
      </c>
      <c r="H245" s="3" t="s">
        <v>54</v>
      </c>
      <c r="I245" s="3" t="s">
        <v>54</v>
      </c>
      <c r="J245" s="3" t="s">
        <v>54</v>
      </c>
      <c r="K245" s="3" t="s">
        <v>1041</v>
      </c>
      <c r="L245" s="3" t="s">
        <v>1042</v>
      </c>
      <c r="M245" s="3">
        <v>1</v>
      </c>
      <c r="N245" s="3" t="s">
        <v>26</v>
      </c>
      <c r="O245" s="3">
        <v>12000</v>
      </c>
      <c r="P245" s="4">
        <v>42480</v>
      </c>
      <c r="Q245" s="3" t="s">
        <v>27</v>
      </c>
      <c r="R245" s="3" t="s">
        <v>978</v>
      </c>
    </row>
    <row r="246" spans="1:18" ht="27.75">
      <c r="A246" s="5">
        <v>240</v>
      </c>
      <c r="B246" s="5" t="str">
        <f>"201600027076"</f>
        <v>201600027076</v>
      </c>
      <c r="C246" s="5">
        <v>114770</v>
      </c>
      <c r="D246" s="5" t="s">
        <v>1043</v>
      </c>
      <c r="E246" s="5">
        <v>20515648632</v>
      </c>
      <c r="F246" s="5" t="s">
        <v>1044</v>
      </c>
      <c r="G246" s="5" t="s">
        <v>1045</v>
      </c>
      <c r="H246" s="5" t="s">
        <v>22</v>
      </c>
      <c r="I246" s="5" t="s">
        <v>22</v>
      </c>
      <c r="J246" s="5" t="s">
        <v>47</v>
      </c>
      <c r="K246" s="5" t="s">
        <v>1046</v>
      </c>
      <c r="L246" s="5" t="s">
        <v>1047</v>
      </c>
      <c r="M246" s="5">
        <v>1</v>
      </c>
      <c r="N246" s="5" t="s">
        <v>26</v>
      </c>
      <c r="O246" s="5">
        <v>9000</v>
      </c>
      <c r="P246" s="6">
        <v>42435</v>
      </c>
      <c r="Q246" s="5" t="s">
        <v>27</v>
      </c>
      <c r="R246" s="5" t="s">
        <v>1048</v>
      </c>
    </row>
    <row r="247" spans="1:18" ht="13.5">
      <c r="A247" s="3">
        <v>241</v>
      </c>
      <c r="B247" s="3" t="str">
        <f>"201400065587"</f>
        <v>201400065587</v>
      </c>
      <c r="C247" s="3">
        <v>109254</v>
      </c>
      <c r="D247" s="3" t="s">
        <v>1049</v>
      </c>
      <c r="E247" s="3">
        <v>20167700277</v>
      </c>
      <c r="F247" s="3" t="s">
        <v>89</v>
      </c>
      <c r="G247" s="3" t="s">
        <v>90</v>
      </c>
      <c r="H247" s="3" t="s">
        <v>54</v>
      </c>
      <c r="I247" s="3" t="s">
        <v>55</v>
      </c>
      <c r="J247" s="3" t="s">
        <v>56</v>
      </c>
      <c r="K247" s="3" t="s">
        <v>1050</v>
      </c>
      <c r="L247" s="3" t="s">
        <v>1051</v>
      </c>
      <c r="M247" s="3">
        <v>1</v>
      </c>
      <c r="N247" s="3" t="s">
        <v>26</v>
      </c>
      <c r="O247" s="3">
        <v>10500</v>
      </c>
      <c r="P247" s="4">
        <v>41787</v>
      </c>
      <c r="Q247" s="3" t="s">
        <v>27</v>
      </c>
      <c r="R247" s="3" t="s">
        <v>92</v>
      </c>
    </row>
    <row r="248" spans="1:18" ht="13.5">
      <c r="A248" s="5">
        <v>242</v>
      </c>
      <c r="B248" s="5" t="str">
        <f>"201900061843"</f>
        <v>201900061843</v>
      </c>
      <c r="C248" s="5">
        <v>142695</v>
      </c>
      <c r="D248" s="5" t="s">
        <v>1052</v>
      </c>
      <c r="E248" s="5">
        <v>20385218029</v>
      </c>
      <c r="F248" s="5" t="s">
        <v>179</v>
      </c>
      <c r="G248" s="5" t="s">
        <v>335</v>
      </c>
      <c r="H248" s="5" t="s">
        <v>40</v>
      </c>
      <c r="I248" s="5" t="s">
        <v>41</v>
      </c>
      <c r="J248" s="5" t="s">
        <v>41</v>
      </c>
      <c r="K248" s="5" t="s">
        <v>1053</v>
      </c>
      <c r="L248" s="5"/>
      <c r="M248" s="5">
        <v>1</v>
      </c>
      <c r="N248" s="5" t="s">
        <v>26</v>
      </c>
      <c r="O248" s="5">
        <v>2937</v>
      </c>
      <c r="P248" s="6">
        <v>43578</v>
      </c>
      <c r="Q248" s="5" t="s">
        <v>27</v>
      </c>
      <c r="R248" s="5" t="s">
        <v>182</v>
      </c>
    </row>
    <row r="249" spans="1:18" ht="13.5">
      <c r="A249" s="3">
        <v>243</v>
      </c>
      <c r="B249" s="3" t="str">
        <f>"201900061841"</f>
        <v>201900061841</v>
      </c>
      <c r="C249" s="3">
        <v>142694</v>
      </c>
      <c r="D249" s="3" t="s">
        <v>1054</v>
      </c>
      <c r="E249" s="3">
        <v>20385218029</v>
      </c>
      <c r="F249" s="3" t="s">
        <v>179</v>
      </c>
      <c r="G249" s="3" t="s">
        <v>335</v>
      </c>
      <c r="H249" s="3" t="s">
        <v>40</v>
      </c>
      <c r="I249" s="3" t="s">
        <v>41</v>
      </c>
      <c r="J249" s="3" t="s">
        <v>41</v>
      </c>
      <c r="K249" s="3" t="s">
        <v>1055</v>
      </c>
      <c r="L249" s="3"/>
      <c r="M249" s="3">
        <v>1</v>
      </c>
      <c r="N249" s="3" t="s">
        <v>26</v>
      </c>
      <c r="O249" s="3">
        <v>2662</v>
      </c>
      <c r="P249" s="4">
        <v>43578</v>
      </c>
      <c r="Q249" s="3" t="s">
        <v>27</v>
      </c>
      <c r="R249" s="3" t="s">
        <v>182</v>
      </c>
    </row>
    <row r="250" spans="1:18" ht="13.5">
      <c r="A250" s="5">
        <v>244</v>
      </c>
      <c r="B250" s="5" t="str">
        <f>"201400044583"</f>
        <v>201400044583</v>
      </c>
      <c r="C250" s="5">
        <v>91982</v>
      </c>
      <c r="D250" s="5" t="s">
        <v>1056</v>
      </c>
      <c r="E250" s="5">
        <v>20161354377</v>
      </c>
      <c r="F250" s="5" t="s">
        <v>61</v>
      </c>
      <c r="G250" s="5" t="s">
        <v>184</v>
      </c>
      <c r="H250" s="5" t="s">
        <v>54</v>
      </c>
      <c r="I250" s="5" t="s">
        <v>55</v>
      </c>
      <c r="J250" s="5" t="s">
        <v>63</v>
      </c>
      <c r="K250" s="5" t="s">
        <v>1057</v>
      </c>
      <c r="L250" s="5"/>
      <c r="M250" s="5">
        <v>1</v>
      </c>
      <c r="N250" s="5" t="s">
        <v>26</v>
      </c>
      <c r="O250" s="5">
        <v>9000</v>
      </c>
      <c r="P250" s="6">
        <v>41745</v>
      </c>
      <c r="Q250" s="5" t="s">
        <v>27</v>
      </c>
      <c r="R250" s="5" t="s">
        <v>187</v>
      </c>
    </row>
    <row r="251" spans="1:18" ht="27.75">
      <c r="A251" s="3">
        <v>245</v>
      </c>
      <c r="B251" s="3" t="str">
        <f>"201600061942"</f>
        <v>201600061942</v>
      </c>
      <c r="C251" s="3">
        <v>121142</v>
      </c>
      <c r="D251" s="3" t="s">
        <v>1058</v>
      </c>
      <c r="E251" s="3">
        <v>20554329706</v>
      </c>
      <c r="F251" s="3" t="s">
        <v>38</v>
      </c>
      <c r="G251" s="3" t="s">
        <v>1059</v>
      </c>
      <c r="H251" s="3" t="s">
        <v>40</v>
      </c>
      <c r="I251" s="3" t="s">
        <v>41</v>
      </c>
      <c r="J251" s="3" t="s">
        <v>41</v>
      </c>
      <c r="K251" s="3" t="s">
        <v>1060</v>
      </c>
      <c r="L251" s="3"/>
      <c r="M251" s="3">
        <v>1</v>
      </c>
      <c r="N251" s="3" t="s">
        <v>26</v>
      </c>
      <c r="O251" s="3">
        <v>3000</v>
      </c>
      <c r="P251" s="4">
        <v>42488</v>
      </c>
      <c r="Q251" s="3" t="s">
        <v>27</v>
      </c>
      <c r="R251" s="3" t="s">
        <v>43</v>
      </c>
    </row>
    <row r="252" spans="1:18" ht="13.5">
      <c r="A252" s="5">
        <v>246</v>
      </c>
      <c r="B252" s="5" t="str">
        <f>"201700125241"</f>
        <v>201700125241</v>
      </c>
      <c r="C252" s="5">
        <v>131031</v>
      </c>
      <c r="D252" s="5" t="s">
        <v>1061</v>
      </c>
      <c r="E252" s="5">
        <v>20103744211</v>
      </c>
      <c r="F252" s="5" t="s">
        <v>29</v>
      </c>
      <c r="G252" s="5" t="s">
        <v>30</v>
      </c>
      <c r="H252" s="5" t="s">
        <v>31</v>
      </c>
      <c r="I252" s="5" t="s">
        <v>32</v>
      </c>
      <c r="J252" s="5" t="s">
        <v>33</v>
      </c>
      <c r="K252" s="5" t="s">
        <v>1062</v>
      </c>
      <c r="L252" s="5" t="s">
        <v>1063</v>
      </c>
      <c r="M252" s="5">
        <v>2</v>
      </c>
      <c r="N252" s="5" t="s">
        <v>26</v>
      </c>
      <c r="O252" s="5">
        <v>5680</v>
      </c>
      <c r="P252" s="6">
        <v>42959</v>
      </c>
      <c r="Q252" s="5" t="s">
        <v>27</v>
      </c>
      <c r="R252" s="5" t="s">
        <v>36</v>
      </c>
    </row>
    <row r="253" spans="1:18" ht="13.5">
      <c r="A253" s="3">
        <v>247</v>
      </c>
      <c r="B253" s="3" t="str">
        <f>"201900089241"</f>
        <v>201900089241</v>
      </c>
      <c r="C253" s="3">
        <v>97345</v>
      </c>
      <c r="D253" s="3" t="s">
        <v>1064</v>
      </c>
      <c r="E253" s="3">
        <v>20512985191</v>
      </c>
      <c r="F253" s="3" t="s">
        <v>1065</v>
      </c>
      <c r="G253" s="3" t="s">
        <v>1066</v>
      </c>
      <c r="H253" s="3" t="s">
        <v>162</v>
      </c>
      <c r="I253" s="3" t="s">
        <v>162</v>
      </c>
      <c r="J253" s="3" t="s">
        <v>162</v>
      </c>
      <c r="K253" s="3" t="s">
        <v>1067</v>
      </c>
      <c r="L253" s="3" t="s">
        <v>1068</v>
      </c>
      <c r="M253" s="3">
        <v>1</v>
      </c>
      <c r="N253" s="3" t="s">
        <v>26</v>
      </c>
      <c r="O253" s="3">
        <v>9000</v>
      </c>
      <c r="P253" s="4">
        <v>43620</v>
      </c>
      <c r="Q253" s="3" t="s">
        <v>27</v>
      </c>
      <c r="R253" s="3" t="s">
        <v>1069</v>
      </c>
    </row>
    <row r="254" spans="1:18" ht="13.5">
      <c r="A254" s="5">
        <v>248</v>
      </c>
      <c r="B254" s="5" t="str">
        <f>"201900033095"</f>
        <v>201900033095</v>
      </c>
      <c r="C254" s="5">
        <v>105184</v>
      </c>
      <c r="D254" s="5" t="s">
        <v>1070</v>
      </c>
      <c r="E254" s="5">
        <v>20167700277</v>
      </c>
      <c r="F254" s="5" t="s">
        <v>89</v>
      </c>
      <c r="G254" s="5" t="s">
        <v>90</v>
      </c>
      <c r="H254" s="5" t="s">
        <v>54</v>
      </c>
      <c r="I254" s="5" t="s">
        <v>55</v>
      </c>
      <c r="J254" s="5" t="s">
        <v>56</v>
      </c>
      <c r="K254" s="5" t="s">
        <v>1071</v>
      </c>
      <c r="L254" s="5" t="s">
        <v>1072</v>
      </c>
      <c r="M254" s="5">
        <v>1</v>
      </c>
      <c r="N254" s="5" t="s">
        <v>26</v>
      </c>
      <c r="O254" s="5">
        <v>10500</v>
      </c>
      <c r="P254" s="6">
        <v>43527</v>
      </c>
      <c r="Q254" s="5" t="s">
        <v>27</v>
      </c>
      <c r="R254" s="5" t="s">
        <v>92</v>
      </c>
    </row>
    <row r="255" spans="1:18" ht="13.5">
      <c r="A255" s="3">
        <v>249</v>
      </c>
      <c r="B255" s="3" t="str">
        <f>"201900070379"</f>
        <v>201900070379</v>
      </c>
      <c r="C255" s="3">
        <v>142948</v>
      </c>
      <c r="D255" s="3" t="s">
        <v>1073</v>
      </c>
      <c r="E255" s="3">
        <v>10238974335</v>
      </c>
      <c r="F255" s="3" t="s">
        <v>539</v>
      </c>
      <c r="G255" s="3" t="s">
        <v>335</v>
      </c>
      <c r="H255" s="3" t="s">
        <v>40</v>
      </c>
      <c r="I255" s="3" t="s">
        <v>41</v>
      </c>
      <c r="J255" s="3" t="s">
        <v>41</v>
      </c>
      <c r="K255" s="3" t="s">
        <v>1074</v>
      </c>
      <c r="L255" s="3"/>
      <c r="M255" s="3">
        <v>3</v>
      </c>
      <c r="N255" s="3" t="s">
        <v>26</v>
      </c>
      <c r="O255" s="3">
        <v>4100</v>
      </c>
      <c r="P255" s="4">
        <v>43602</v>
      </c>
      <c r="Q255" s="3" t="s">
        <v>27</v>
      </c>
      <c r="R255" s="3" t="s">
        <v>539</v>
      </c>
    </row>
    <row r="256" spans="1:18" ht="27.75">
      <c r="A256" s="5">
        <v>250</v>
      </c>
      <c r="B256" s="5" t="str">
        <f>"201800025408"</f>
        <v>201800025408</v>
      </c>
      <c r="C256" s="5">
        <v>134540</v>
      </c>
      <c r="D256" s="5" t="s">
        <v>1075</v>
      </c>
      <c r="E256" s="5">
        <v>20538570436</v>
      </c>
      <c r="F256" s="5" t="s">
        <v>488</v>
      </c>
      <c r="G256" s="5" t="s">
        <v>281</v>
      </c>
      <c r="H256" s="5" t="s">
        <v>54</v>
      </c>
      <c r="I256" s="5" t="s">
        <v>55</v>
      </c>
      <c r="J256" s="5" t="s">
        <v>56</v>
      </c>
      <c r="K256" s="5" t="s">
        <v>1076</v>
      </c>
      <c r="L256" s="5"/>
      <c r="M256" s="5">
        <v>1</v>
      </c>
      <c r="N256" s="5" t="s">
        <v>26</v>
      </c>
      <c r="O256" s="5">
        <v>4200</v>
      </c>
      <c r="P256" s="6">
        <v>43152</v>
      </c>
      <c r="Q256" s="5" t="s">
        <v>27</v>
      </c>
      <c r="R256" s="5" t="s">
        <v>283</v>
      </c>
    </row>
    <row r="257" spans="1:18" ht="13.5">
      <c r="A257" s="3">
        <v>251</v>
      </c>
      <c r="B257" s="3" t="str">
        <f>"202000042954"</f>
        <v>202000042954</v>
      </c>
      <c r="C257" s="3">
        <v>20418</v>
      </c>
      <c r="D257" s="3" t="s">
        <v>1077</v>
      </c>
      <c r="E257" s="3">
        <v>20102423985</v>
      </c>
      <c r="F257" s="3" t="s">
        <v>273</v>
      </c>
      <c r="G257" s="3" t="s">
        <v>1078</v>
      </c>
      <c r="H257" s="3" t="s">
        <v>54</v>
      </c>
      <c r="I257" s="3" t="s">
        <v>55</v>
      </c>
      <c r="J257" s="3" t="s">
        <v>275</v>
      </c>
      <c r="K257" s="3" t="s">
        <v>1079</v>
      </c>
      <c r="L257" s="3" t="s">
        <v>1080</v>
      </c>
      <c r="M257" s="3">
        <v>3</v>
      </c>
      <c r="N257" s="3" t="s">
        <v>26</v>
      </c>
      <c r="O257" s="3">
        <v>8000</v>
      </c>
      <c r="P257" s="4">
        <v>43902</v>
      </c>
      <c r="Q257" s="3" t="s">
        <v>27</v>
      </c>
      <c r="R257" s="3" t="s">
        <v>278</v>
      </c>
    </row>
    <row r="258" spans="1:18" ht="13.5">
      <c r="A258" s="5">
        <v>252</v>
      </c>
      <c r="B258" s="5" t="str">
        <f>"201700093202"</f>
        <v>201700093202</v>
      </c>
      <c r="C258" s="5">
        <v>58060</v>
      </c>
      <c r="D258" s="5" t="s">
        <v>1081</v>
      </c>
      <c r="E258" s="5">
        <v>20570586417</v>
      </c>
      <c r="F258" s="5" t="s">
        <v>1082</v>
      </c>
      <c r="G258" s="5" t="s">
        <v>1083</v>
      </c>
      <c r="H258" s="5" t="s">
        <v>40</v>
      </c>
      <c r="I258" s="5" t="s">
        <v>41</v>
      </c>
      <c r="J258" s="5" t="s">
        <v>41</v>
      </c>
      <c r="K258" s="5" t="s">
        <v>1084</v>
      </c>
      <c r="L258" s="5" t="s">
        <v>1085</v>
      </c>
      <c r="M258" s="5">
        <v>3</v>
      </c>
      <c r="N258" s="5" t="s">
        <v>26</v>
      </c>
      <c r="O258" s="5">
        <v>9000</v>
      </c>
      <c r="P258" s="6">
        <v>42906</v>
      </c>
      <c r="Q258" s="5" t="s">
        <v>27</v>
      </c>
      <c r="R258" s="5" t="s">
        <v>1086</v>
      </c>
    </row>
    <row r="259" spans="1:18" ht="13.5">
      <c r="A259" s="3">
        <v>253</v>
      </c>
      <c r="B259" s="3" t="str">
        <f>"201400108493"</f>
        <v>201400108493</v>
      </c>
      <c r="C259" s="3">
        <v>111166</v>
      </c>
      <c r="D259" s="3" t="s">
        <v>1087</v>
      </c>
      <c r="E259" s="3">
        <v>20483820705</v>
      </c>
      <c r="F259" s="3" t="s">
        <v>626</v>
      </c>
      <c r="G259" s="3" t="s">
        <v>627</v>
      </c>
      <c r="H259" s="3" t="s">
        <v>54</v>
      </c>
      <c r="I259" s="3" t="s">
        <v>55</v>
      </c>
      <c r="J259" s="3" t="s">
        <v>56</v>
      </c>
      <c r="K259" s="3" t="s">
        <v>1088</v>
      </c>
      <c r="L259" s="3"/>
      <c r="M259" s="3">
        <v>1</v>
      </c>
      <c r="N259" s="3" t="s">
        <v>26</v>
      </c>
      <c r="O259" s="3">
        <v>3860</v>
      </c>
      <c r="P259" s="4">
        <v>41878</v>
      </c>
      <c r="Q259" s="3" t="s">
        <v>27</v>
      </c>
      <c r="R259" s="3" t="s">
        <v>111</v>
      </c>
    </row>
    <row r="260" spans="1:18" ht="13.5">
      <c r="A260" s="5">
        <v>254</v>
      </c>
      <c r="B260" s="5" t="str">
        <f>"201500166467"</f>
        <v>201500166467</v>
      </c>
      <c r="C260" s="5">
        <v>118998</v>
      </c>
      <c r="D260" s="5" t="s">
        <v>1089</v>
      </c>
      <c r="E260" s="5">
        <v>10238974335</v>
      </c>
      <c r="F260" s="5" t="s">
        <v>645</v>
      </c>
      <c r="G260" s="5" t="s">
        <v>1090</v>
      </c>
      <c r="H260" s="5" t="s">
        <v>40</v>
      </c>
      <c r="I260" s="5" t="s">
        <v>41</v>
      </c>
      <c r="J260" s="5" t="s">
        <v>41</v>
      </c>
      <c r="K260" s="5" t="s">
        <v>1091</v>
      </c>
      <c r="L260" s="5"/>
      <c r="M260" s="5">
        <v>2</v>
      </c>
      <c r="N260" s="5" t="s">
        <v>26</v>
      </c>
      <c r="O260" s="5">
        <v>4000</v>
      </c>
      <c r="P260" s="6">
        <v>42354</v>
      </c>
      <c r="Q260" s="5" t="s">
        <v>27</v>
      </c>
      <c r="R260" s="5" t="s">
        <v>645</v>
      </c>
    </row>
    <row r="261" spans="1:18" ht="27.75">
      <c r="A261" s="3">
        <v>255</v>
      </c>
      <c r="B261" s="3" t="str">
        <f>"201400141523"</f>
        <v>201400141523</v>
      </c>
      <c r="C261" s="3">
        <v>112255</v>
      </c>
      <c r="D261" s="3" t="s">
        <v>1092</v>
      </c>
      <c r="E261" s="3">
        <v>20484270067</v>
      </c>
      <c r="F261" s="3" t="s">
        <v>322</v>
      </c>
      <c r="G261" s="3" t="s">
        <v>1093</v>
      </c>
      <c r="H261" s="3" t="s">
        <v>54</v>
      </c>
      <c r="I261" s="3" t="s">
        <v>54</v>
      </c>
      <c r="J261" s="3" t="s">
        <v>54</v>
      </c>
      <c r="K261" s="3" t="s">
        <v>1094</v>
      </c>
      <c r="L261" s="3" t="s">
        <v>1095</v>
      </c>
      <c r="M261" s="3">
        <v>1</v>
      </c>
      <c r="N261" s="3" t="s">
        <v>26</v>
      </c>
      <c r="O261" s="3">
        <v>9300</v>
      </c>
      <c r="P261" s="4">
        <v>41942</v>
      </c>
      <c r="Q261" s="3" t="s">
        <v>27</v>
      </c>
      <c r="R261" s="3" t="s">
        <v>326</v>
      </c>
    </row>
    <row r="262" spans="1:18" ht="13.5">
      <c r="A262" s="5">
        <v>256</v>
      </c>
      <c r="B262" s="5" t="str">
        <f>"201900164569"</f>
        <v>201900164569</v>
      </c>
      <c r="C262" s="5">
        <v>147044</v>
      </c>
      <c r="D262" s="5" t="s">
        <v>1096</v>
      </c>
      <c r="E262" s="5">
        <v>20385218029</v>
      </c>
      <c r="F262" s="5" t="s">
        <v>179</v>
      </c>
      <c r="G262" s="5" t="s">
        <v>180</v>
      </c>
      <c r="H262" s="5" t="s">
        <v>40</v>
      </c>
      <c r="I262" s="5" t="s">
        <v>41</v>
      </c>
      <c r="J262" s="5" t="s">
        <v>41</v>
      </c>
      <c r="K262" s="5" t="s">
        <v>1097</v>
      </c>
      <c r="L262" s="5"/>
      <c r="M262" s="5">
        <v>1</v>
      </c>
      <c r="N262" s="5" t="s">
        <v>26</v>
      </c>
      <c r="O262" s="5">
        <v>2520</v>
      </c>
      <c r="P262" s="6">
        <v>43753</v>
      </c>
      <c r="Q262" s="5" t="s">
        <v>27</v>
      </c>
      <c r="R262" s="5" t="s">
        <v>182</v>
      </c>
    </row>
    <row r="263" spans="1:18" ht="13.5">
      <c r="A263" s="3">
        <v>257</v>
      </c>
      <c r="B263" s="3" t="str">
        <f>"201300060551"</f>
        <v>201300060551</v>
      </c>
      <c r="C263" s="3">
        <v>58078</v>
      </c>
      <c r="D263" s="3" t="s">
        <v>1098</v>
      </c>
      <c r="E263" s="3">
        <v>20102420293</v>
      </c>
      <c r="F263" s="3" t="s">
        <v>474</v>
      </c>
      <c r="G263" s="3" t="s">
        <v>824</v>
      </c>
      <c r="H263" s="3" t="s">
        <v>54</v>
      </c>
      <c r="I263" s="3" t="s">
        <v>55</v>
      </c>
      <c r="J263" s="3" t="s">
        <v>56</v>
      </c>
      <c r="K263" s="3" t="s">
        <v>1099</v>
      </c>
      <c r="L263" s="3" t="s">
        <v>1100</v>
      </c>
      <c r="M263" s="3">
        <v>1</v>
      </c>
      <c r="N263" s="3" t="s">
        <v>26</v>
      </c>
      <c r="O263" s="3">
        <v>9500</v>
      </c>
      <c r="P263" s="4">
        <v>41364</v>
      </c>
      <c r="Q263" s="3" t="s">
        <v>27</v>
      </c>
      <c r="R263" s="3" t="s">
        <v>478</v>
      </c>
    </row>
    <row r="264" spans="1:18" ht="27.75">
      <c r="A264" s="5">
        <v>258</v>
      </c>
      <c r="B264" s="5" t="str">
        <f>"201400141529"</f>
        <v>201400141529</v>
      </c>
      <c r="C264" s="5">
        <v>112256</v>
      </c>
      <c r="D264" s="5" t="s">
        <v>1101</v>
      </c>
      <c r="E264" s="5">
        <v>20484270067</v>
      </c>
      <c r="F264" s="5" t="s">
        <v>322</v>
      </c>
      <c r="G264" s="5" t="s">
        <v>1093</v>
      </c>
      <c r="H264" s="5" t="s">
        <v>54</v>
      </c>
      <c r="I264" s="5" t="s">
        <v>54</v>
      </c>
      <c r="J264" s="5" t="s">
        <v>54</v>
      </c>
      <c r="K264" s="5" t="s">
        <v>1102</v>
      </c>
      <c r="L264" s="5" t="s">
        <v>1103</v>
      </c>
      <c r="M264" s="5">
        <v>1</v>
      </c>
      <c r="N264" s="5" t="s">
        <v>26</v>
      </c>
      <c r="O264" s="5">
        <v>9300</v>
      </c>
      <c r="P264" s="6">
        <v>41942</v>
      </c>
      <c r="Q264" s="5" t="s">
        <v>27</v>
      </c>
      <c r="R264" s="5" t="s">
        <v>326</v>
      </c>
    </row>
    <row r="265" spans="1:18" ht="13.5">
      <c r="A265" s="3">
        <v>259</v>
      </c>
      <c r="B265" s="3" t="str">
        <f>"201300184872"</f>
        <v>201300184872</v>
      </c>
      <c r="C265" s="3">
        <v>95691</v>
      </c>
      <c r="D265" s="3" t="s">
        <v>1104</v>
      </c>
      <c r="E265" s="3">
        <v>20525716342</v>
      </c>
      <c r="F265" s="3" t="s">
        <v>68</v>
      </c>
      <c r="G265" s="3" t="s">
        <v>975</v>
      </c>
      <c r="H265" s="3" t="s">
        <v>54</v>
      </c>
      <c r="I265" s="3" t="s">
        <v>54</v>
      </c>
      <c r="J265" s="3" t="s">
        <v>54</v>
      </c>
      <c r="K265" s="3" t="s">
        <v>1105</v>
      </c>
      <c r="L265" s="3" t="s">
        <v>1106</v>
      </c>
      <c r="M265" s="3">
        <v>1</v>
      </c>
      <c r="N265" s="3" t="s">
        <v>26</v>
      </c>
      <c r="O265" s="3">
        <v>12400</v>
      </c>
      <c r="P265" s="4">
        <v>41616</v>
      </c>
      <c r="Q265" s="3" t="s">
        <v>27</v>
      </c>
      <c r="R265" s="3" t="s">
        <v>978</v>
      </c>
    </row>
  </sheetData>
  <sheetProtection/>
  <mergeCells count="1">
    <mergeCell ref="A2:R2"/>
  </mergeCells>
  <printOptions/>
  <pageMargins left="0.75" right="0.75" top="1" bottom="1" header="0.5" footer="0.5"/>
  <pageSetup horizontalDpi="600" verticalDpi="600" orientation="portrait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Jose Manuel Castañeda Rossel</dc:creator>
  <cp:keywords/>
  <dc:description/>
  <cp:lastModifiedBy>Jose Manuel Castañeda Rossel</cp:lastModifiedBy>
  <dcterms:created xsi:type="dcterms:W3CDTF">2020-10-29T21:31:50Z</dcterms:created>
  <dcterms:modified xsi:type="dcterms:W3CDTF">2020-10-29T21:31:53Z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